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E:\HOAI\9 XDCB\CHUONG TRINH MTQG 21-25\NAM 2024\"/>
    </mc:Choice>
  </mc:AlternateContent>
  <xr:revisionPtr revIDLastSave="0" documentId="13_ncr:1_{F70BC648-01CE-4797-93B6-C067DB456B11}" xr6:coauthVersionLast="47" xr6:coauthVersionMax="47" xr10:uidLastSave="{00000000-0000-0000-0000-000000000000}"/>
  <bookViews>
    <workbookView xWindow="-108" yWindow="-108" windowWidth="23256" windowHeight="12576" firstSheet="2" activeTab="2" xr2:uid="{00000000-000D-0000-FFFF-FFFF00000000}"/>
  </bookViews>
  <sheets>
    <sheet name="BIEU TONG HOP" sheetId="11" state="hidden" r:id="rId1"/>
    <sheet name="BIEU RA SOAT THEO VON 17-6" sheetId="2" state="hidden" r:id="rId2"/>
    <sheet name="NTM 2023" sheetId="17" r:id="rId3"/>
    <sheet name="GNBV   2023" sheetId="18" r:id="rId4"/>
    <sheet name="MN 2023" sheetId="16" r:id="rId5"/>
    <sheet name="BIỂU 4 SN GIAM NGHEO 2022" sheetId="5" state="hidden" r:id="rId6"/>
    <sheet name="BIỂU 5 (SN MIỀN NÚI)" sheetId="7" state="hidden" r:id="rId7"/>
    <sheet name="TINH DIEM MIEN NUI" sheetId="3" state="hidden" r:id="rId8"/>
  </sheets>
  <externalReferences>
    <externalReference r:id="rId9"/>
  </externalReferences>
  <definedNames>
    <definedName name="_1" localSheetId="4">#REF!</definedName>
    <definedName name="_1" localSheetId="2">#REF!</definedName>
    <definedName name="_1">#REF!</definedName>
    <definedName name="_2" localSheetId="4">#REF!</definedName>
    <definedName name="_2">#REF!</definedName>
    <definedName name="_CON1" localSheetId="4">#REF!</definedName>
    <definedName name="_CON1">#REF!</definedName>
    <definedName name="_CON2" localSheetId="4">#REF!</definedName>
    <definedName name="_CON2">#REF!</definedName>
    <definedName name="_Fill" localSheetId="4" hidden="1">#REF!</definedName>
    <definedName name="_Fill" hidden="1">#REF!</definedName>
    <definedName name="_xlnm._FilterDatabase" localSheetId="6" hidden="1">'BIỂU 5 (SN MIỀN NÚI)'!$D$10:$R$146</definedName>
    <definedName name="_xlnm._FilterDatabase" localSheetId="3" hidden="1">'GNBV   2023'!$A$10:$W$10</definedName>
    <definedName name="_xlnm._FilterDatabase" localSheetId="4" hidden="1">'MN 2023'!$B$9:$AC$154</definedName>
    <definedName name="_xlnm._FilterDatabase" localSheetId="2" hidden="1">'NTM 2023'!$A$10:$Z$28</definedName>
    <definedName name="_NET2" localSheetId="4">#REF!</definedName>
    <definedName name="_NET2">#REF!</definedName>
    <definedName name="_Order1" hidden="1">255</definedName>
    <definedName name="_Order2" hidden="1">255</definedName>
    <definedName name="_QL10" localSheetId="4">#REF!</definedName>
    <definedName name="_QL10">#REF!</definedName>
    <definedName name="_Sort" localSheetId="4" hidden="1">#REF!</definedName>
    <definedName name="_Sort" hidden="1">#REF!</definedName>
    <definedName name="BaiChay" localSheetId="4">#REF!</definedName>
    <definedName name="BaiChay">#REF!</definedName>
    <definedName name="BOQ" localSheetId="4">#REF!</definedName>
    <definedName name="BOQ">#REF!</definedName>
    <definedName name="BVCISUMMARY" localSheetId="4">#REF!</definedName>
    <definedName name="BVCISUMMARY">#REF!</definedName>
    <definedName name="CauQL1GD2" localSheetId="4">#REF!</definedName>
    <definedName name="CauQL1GD2">#REF!</definedName>
    <definedName name="CauQL1GD3" localSheetId="4">#REF!</definedName>
    <definedName name="CauQL1GD3">#REF!</definedName>
    <definedName name="Co" localSheetId="4">#REF!</definedName>
    <definedName name="Co">#REF!</definedName>
    <definedName name="COMMON" localSheetId="4">#REF!</definedName>
    <definedName name="COMMON">#REF!</definedName>
    <definedName name="CON_EQP_COS" localSheetId="4">#REF!</definedName>
    <definedName name="CON_EQP_COS">#REF!</definedName>
    <definedName name="COVER" localSheetId="4">#REF!</definedName>
    <definedName name="COVER">#REF!</definedName>
    <definedName name="CRITINST" localSheetId="4">#REF!</definedName>
    <definedName name="CRITINST">#REF!</definedName>
    <definedName name="CRITPURC" localSheetId="4">#REF!</definedName>
    <definedName name="CRITPURC">#REF!</definedName>
    <definedName name="CS_10" localSheetId="4">#REF!</definedName>
    <definedName name="CS_10">#REF!</definedName>
    <definedName name="CS_100" localSheetId="4">#REF!</definedName>
    <definedName name="CS_100">#REF!</definedName>
    <definedName name="CS_10S" localSheetId="4">#REF!</definedName>
    <definedName name="CS_10S">#REF!</definedName>
    <definedName name="CS_120" localSheetId="4">#REF!</definedName>
    <definedName name="CS_120">#REF!</definedName>
    <definedName name="CS_140" localSheetId="4">#REF!</definedName>
    <definedName name="CS_140">#REF!</definedName>
    <definedName name="CS_160" localSheetId="4">#REF!</definedName>
    <definedName name="CS_160">#REF!</definedName>
    <definedName name="CS_20" localSheetId="4">#REF!</definedName>
    <definedName name="CS_20">#REF!</definedName>
    <definedName name="CS_30" localSheetId="4">#REF!</definedName>
    <definedName name="CS_30">#REF!</definedName>
    <definedName name="CS_40" localSheetId="4">#REF!</definedName>
    <definedName name="CS_40">#REF!</definedName>
    <definedName name="CS_40S" localSheetId="4">#REF!</definedName>
    <definedName name="CS_40S">#REF!</definedName>
    <definedName name="CS_5S" localSheetId="4">#REF!</definedName>
    <definedName name="CS_5S">#REF!</definedName>
    <definedName name="CS_60" localSheetId="4">#REF!</definedName>
    <definedName name="CS_60">#REF!</definedName>
    <definedName name="CS_80" localSheetId="4">#REF!</definedName>
    <definedName name="CS_80">#REF!</definedName>
    <definedName name="CS_80S" localSheetId="4">#REF!</definedName>
    <definedName name="CS_80S">#REF!</definedName>
    <definedName name="CS_STD" localSheetId="4">#REF!</definedName>
    <definedName name="CS_STD">#REF!</definedName>
    <definedName name="CS_XS" localSheetId="4">#REF!</definedName>
    <definedName name="CS_XS">#REF!</definedName>
    <definedName name="CS_XXS" localSheetId="4">#REF!</definedName>
    <definedName name="CS_XXS">#REF!</definedName>
    <definedName name="_xlnm.Database" localSheetId="4">#REF!</definedName>
    <definedName name="_xlnm.Database">#REF!</definedName>
    <definedName name="dđ" localSheetId="4" hidden="1">{"'Sheet1'!$L$16"}</definedName>
    <definedName name="dđ" localSheetId="2" hidden="1">{"'Sheet1'!$L$16"}</definedName>
    <definedName name="dđ" hidden="1">{"'Sheet1'!$L$16"}</definedName>
    <definedName name="den_bu">#REF!</definedName>
    <definedName name="DSUMDATA" localSheetId="4">#REF!</definedName>
    <definedName name="DSUMDATA">#REF!</definedName>
    <definedName name="End_1" localSheetId="4">#REF!</definedName>
    <definedName name="End_1">#REF!</definedName>
    <definedName name="End_10" localSheetId="4">#REF!</definedName>
    <definedName name="End_10">#REF!</definedName>
    <definedName name="End_11" localSheetId="4">#REF!</definedName>
    <definedName name="End_11">#REF!</definedName>
    <definedName name="End_12" localSheetId="4">#REF!</definedName>
    <definedName name="End_12">#REF!</definedName>
    <definedName name="End_13" localSheetId="4">#REF!</definedName>
    <definedName name="End_13">#REF!</definedName>
    <definedName name="End_2" localSheetId="4">#REF!</definedName>
    <definedName name="End_2">#REF!</definedName>
    <definedName name="End_3" localSheetId="4">#REF!</definedName>
    <definedName name="End_3">#REF!</definedName>
    <definedName name="End_4" localSheetId="4">#REF!</definedName>
    <definedName name="End_4">#REF!</definedName>
    <definedName name="End_5" localSheetId="4">#REF!</definedName>
    <definedName name="End_5">#REF!</definedName>
    <definedName name="End_6" localSheetId="4">#REF!</definedName>
    <definedName name="End_6">#REF!</definedName>
    <definedName name="End_7" localSheetId="4">#REF!</definedName>
    <definedName name="End_7">#REF!</definedName>
    <definedName name="End_8" localSheetId="4">#REF!</definedName>
    <definedName name="End_8">#REF!</definedName>
    <definedName name="End_9" localSheetId="4">#REF!</definedName>
    <definedName name="End_9">#REF!</definedName>
    <definedName name="_xlnm.Extract" localSheetId="4">#REF!</definedName>
    <definedName name="_xlnm.Extract">#REF!</definedName>
    <definedName name="GTNT1" localSheetId="4">#REF!</definedName>
    <definedName name="GTNT1">#REF!</definedName>
    <definedName name="GTNT2" localSheetId="4">#REF!</definedName>
    <definedName name="GTNT2">#REF!</definedName>
    <definedName name="gia_tien_BTN" localSheetId="4">#REF!</definedName>
    <definedName name="gia_tien_BTN">#REF!</definedName>
    <definedName name="h" localSheetId="4" hidden="1">{"'Sheet1'!$L$16"}</definedName>
    <definedName name="h" localSheetId="2" hidden="1">{"'Sheet1'!$L$16"}</definedName>
    <definedName name="h" hidden="1">{"'Sheet1'!$L$16"}</definedName>
    <definedName name="HOME_MANP">#REF!</definedName>
    <definedName name="HOMEOFFICE_COST" localSheetId="4">#REF!</definedName>
    <definedName name="HOMEOFFICE_COST">#REF!</definedName>
    <definedName name="HTML_CodePage" hidden="1">950</definedName>
    <definedName name="HTML_Control" localSheetId="4" hidden="1">{"'Sheet1'!$L$16"}</definedName>
    <definedName name="HTML_Control" localSheetId="2"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4" hidden="1">{"'Sheet1'!$L$16"}</definedName>
    <definedName name="huy" localSheetId="2" hidden="1">{"'Sheet1'!$L$16"}</definedName>
    <definedName name="huy" hidden="1">{"'Sheet1'!$L$16"}</definedName>
    <definedName name="IDLAB_COST">#REF!</definedName>
    <definedName name="INDMANP" localSheetId="4">#REF!</definedName>
    <definedName name="INDMANP">#REF!</definedName>
    <definedName name="kiem" localSheetId="4">#REF!</definedName>
    <definedName name="kiem">#REF!</definedName>
    <definedName name="MAJ_CON_EQP" localSheetId="4">#REF!</definedName>
    <definedName name="MAJ_CON_EQP">#REF!</definedName>
    <definedName name="MG_A" localSheetId="4">#REF!</definedName>
    <definedName name="MG_A">#REF!</definedName>
    <definedName name="NET" localSheetId="4">#REF!</definedName>
    <definedName name="NET">#REF!</definedName>
    <definedName name="NET_1" localSheetId="4">#REF!</definedName>
    <definedName name="NET_1">#REF!</definedName>
    <definedName name="NET_ANA" localSheetId="4">#REF!</definedName>
    <definedName name="NET_ANA">#REF!</definedName>
    <definedName name="NET_ANA_1" localSheetId="4">#REF!</definedName>
    <definedName name="NET_ANA_1">#REF!</definedName>
    <definedName name="NET_ANA_2" localSheetId="4">#REF!</definedName>
    <definedName name="NET_ANA_2">#REF!</definedName>
    <definedName name="No" localSheetId="4">#REF!</definedName>
    <definedName name="No">#REF!</definedName>
    <definedName name="pp" hidden="1">{"'Sheet1'!$L$16"}</definedName>
    <definedName name="_xlnm.Print_Area" localSheetId="0">'BIEU TONG HOP'!$A$1:$R$20</definedName>
    <definedName name="_xlnm.Print_Area" localSheetId="5">'BIỂU 4 SN GIAM NGHEO 2022'!$A$1:$O$62</definedName>
    <definedName name="_xlnm.Print_Area" localSheetId="6">'BIỂU 5 (SN MIỀN NÚI)'!$A$1:$R$148</definedName>
    <definedName name="_xlnm.Print_Area" localSheetId="3">'GNBV   2023'!$A$1:$O$49</definedName>
    <definedName name="_xlnm.Print_Area" localSheetId="4">'MN 2023'!$B$1:$U$149</definedName>
    <definedName name="_xlnm.Print_Area" localSheetId="2">'NTM 2023'!$A$1:$O$28</definedName>
    <definedName name="PRINT_AREA_MI" localSheetId="4">#REF!</definedName>
    <definedName name="PRINT_AREA_MI">#REF!</definedName>
    <definedName name="_xlnm.Print_Titles" localSheetId="1">'BIEU RA SOAT THEO VON 17-6'!$3:$4</definedName>
    <definedName name="_xlnm.Print_Titles" localSheetId="0">'BIEU TONG HOP'!$5:$6</definedName>
    <definedName name="_xlnm.Print_Titles" localSheetId="5">'BIỂU 4 SN GIAM NGHEO 2022'!$5:$7</definedName>
    <definedName name="_xlnm.Print_Titles" localSheetId="6">'BIỂU 5 (SN MIỀN NÚI)'!$7:$9</definedName>
    <definedName name="_xlnm.Print_Titles" localSheetId="3">'GNBV   2023'!$7:$9</definedName>
    <definedName name="_xlnm.Print_Titles" localSheetId="4">'MN 2023'!$6:$8</definedName>
    <definedName name="_xlnm.Print_Titles" localSheetId="2">'NTM 2023'!$7:$9</definedName>
    <definedName name="_xlnm.Print_Titles">#N/A</definedName>
    <definedName name="PRINT_TITLES_MI" localSheetId="4">#REF!</definedName>
    <definedName name="PRINT_TITLES_MI">#REF!</definedName>
    <definedName name="PRINTA" localSheetId="4">#REF!</definedName>
    <definedName name="PRINTA">#REF!</definedName>
    <definedName name="PRINTB" localSheetId="4">#REF!</definedName>
    <definedName name="PRINTB">#REF!</definedName>
    <definedName name="PRINTC" localSheetId="4">#REF!</definedName>
    <definedName name="PRINTC">#REF!</definedName>
    <definedName name="PROPOSAL" localSheetId="4">#REF!</definedName>
    <definedName name="PROPOSAL">#REF!</definedName>
    <definedName name="QL18CLBC" localSheetId="4">#REF!</definedName>
    <definedName name="QL18CLBC">#REF!</definedName>
    <definedName name="QL18conlai" localSheetId="4">#REF!</definedName>
    <definedName name="QL18conlai">#REF!</definedName>
    <definedName name="SORT" localSheetId="4">#REF!</definedName>
    <definedName name="SORT">#REF!</definedName>
    <definedName name="SPEC" localSheetId="4">#REF!</definedName>
    <definedName name="SPEC">#REF!</definedName>
    <definedName name="SPECSUMMARY" localSheetId="4">#REF!</definedName>
    <definedName name="SPECSUMMARY">#REF!</definedName>
    <definedName name="Start_1" localSheetId="4">#REF!</definedName>
    <definedName name="Start_1">#REF!</definedName>
    <definedName name="Start_10" localSheetId="4">#REF!</definedName>
    <definedName name="Start_10">#REF!</definedName>
    <definedName name="Start_11" localSheetId="4">#REF!</definedName>
    <definedName name="Start_11">#REF!</definedName>
    <definedName name="Start_12" localSheetId="4">#REF!</definedName>
    <definedName name="Start_12">#REF!</definedName>
    <definedName name="Start_13" localSheetId="4">#REF!</definedName>
    <definedName name="Start_13">#REF!</definedName>
    <definedName name="Start_2" localSheetId="4">#REF!</definedName>
    <definedName name="Start_2">#REF!</definedName>
    <definedName name="Start_3" localSheetId="4">#REF!</definedName>
    <definedName name="Start_3">#REF!</definedName>
    <definedName name="Start_4" localSheetId="4">#REF!</definedName>
    <definedName name="Start_4">#REF!</definedName>
    <definedName name="Start_5" localSheetId="4">#REF!</definedName>
    <definedName name="Start_5">#REF!</definedName>
    <definedName name="Start_6" localSheetId="4">#REF!</definedName>
    <definedName name="Start_6">#REF!</definedName>
    <definedName name="Start_7" localSheetId="4">#REF!</definedName>
    <definedName name="Start_7">#REF!</definedName>
    <definedName name="Start_8" localSheetId="4">#REF!</definedName>
    <definedName name="Start_8">#REF!</definedName>
    <definedName name="Start_9" localSheetId="4">#REF!</definedName>
    <definedName name="Start_9">#REF!</definedName>
    <definedName name="SUMMARY" localSheetId="4">#REF!</definedName>
    <definedName name="SUMMARY">#REF!</definedName>
    <definedName name="TaxTV">10%</definedName>
    <definedName name="TaxXL">5%</definedName>
    <definedName name="Tien" localSheetId="4">#REF!</definedName>
    <definedName name="Tien">#REF!</definedName>
    <definedName name="Tonghop" localSheetId="4">#REF!</definedName>
    <definedName name="Tonghop">#REF!</definedName>
    <definedName name="ty_le_BTN" localSheetId="4">#REF!</definedName>
    <definedName name="ty_le_BTN">#REF!</definedName>
    <definedName name="Tra_don_gia_KS" localSheetId="4">#REF!</definedName>
    <definedName name="Tra_don_gia_KS">#REF!</definedName>
    <definedName name="VARIINST" localSheetId="4">#REF!</definedName>
    <definedName name="VARIINST">#REF!</definedName>
    <definedName name="VARIPURC" localSheetId="4">#REF!</definedName>
    <definedName name="VARIPURC">#REF!</definedName>
    <definedName name="W" localSheetId="4">#REF!</definedName>
    <definedName name="W">#REF!</definedName>
    <definedName name="X" localSheetId="4">#REF!</definedName>
    <definedName name="X">#REF!</definedName>
    <definedName name="ZYX" localSheetId="4">#REF!</definedName>
    <definedName name="ZYX">#REF!</definedName>
    <definedName name="ZZZ" localSheetId="4">#REF!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23" i="16" l="1"/>
  <c r="AN70" i="16" l="1"/>
  <c r="AM123" i="16"/>
  <c r="AM125" i="16"/>
  <c r="AM119" i="16"/>
  <c r="Q118" i="16"/>
  <c r="R118" i="16"/>
  <c r="AM118" i="16" s="1"/>
  <c r="S118" i="16"/>
  <c r="T118" i="16"/>
  <c r="P118" i="16"/>
  <c r="T117" i="16"/>
  <c r="T111" i="16"/>
  <c r="Z111" i="16" s="1"/>
  <c r="Q110" i="16"/>
  <c r="R110" i="16"/>
  <c r="S110" i="16"/>
  <c r="P110" i="16"/>
  <c r="AM111" i="16"/>
  <c r="J111" i="16"/>
  <c r="X111" i="16" s="1"/>
  <c r="T104" i="16"/>
  <c r="AM106" i="16"/>
  <c r="AM107" i="16"/>
  <c r="AM108" i="16"/>
  <c r="Q105" i="16"/>
  <c r="R105" i="16"/>
  <c r="AM105" i="16" s="1"/>
  <c r="S105" i="16"/>
  <c r="T105" i="16"/>
  <c r="P105" i="16"/>
  <c r="T98" i="16"/>
  <c r="AA98" i="16" s="1"/>
  <c r="Q97" i="16"/>
  <c r="R97" i="16"/>
  <c r="S97" i="16"/>
  <c r="P97" i="16"/>
  <c r="AM98" i="16"/>
  <c r="Y98" i="16"/>
  <c r="J98" i="16"/>
  <c r="X98" i="16" s="1"/>
  <c r="AM94" i="16"/>
  <c r="Q90" i="16"/>
  <c r="S90" i="16"/>
  <c r="T90" i="16"/>
  <c r="P90" i="16"/>
  <c r="T86" i="16"/>
  <c r="Q86" i="16"/>
  <c r="R86" i="16"/>
  <c r="S86" i="16"/>
  <c r="P86" i="16"/>
  <c r="Z91" i="16"/>
  <c r="AM91" i="16"/>
  <c r="J91" i="16"/>
  <c r="X91" i="16" s="1"/>
  <c r="T85" i="16"/>
  <c r="Z85" i="16" s="1"/>
  <c r="AM85" i="16"/>
  <c r="Y85" i="16"/>
  <c r="J85" i="16"/>
  <c r="X85" i="16" s="1"/>
  <c r="AM79" i="16"/>
  <c r="AM81" i="16"/>
  <c r="AM82" i="16"/>
  <c r="AM87" i="16"/>
  <c r="AM88" i="16"/>
  <c r="AM100" i="16"/>
  <c r="AM101" i="16"/>
  <c r="AM104" i="16"/>
  <c r="AM114" i="16"/>
  <c r="AM117" i="16"/>
  <c r="AM129" i="16"/>
  <c r="AM130" i="16"/>
  <c r="AM132" i="16"/>
  <c r="AM133" i="16"/>
  <c r="AM134" i="16"/>
  <c r="AM135" i="16"/>
  <c r="AM140" i="16"/>
  <c r="AM142" i="16"/>
  <c r="AM144" i="16"/>
  <c r="AM148" i="16"/>
  <c r="AM149" i="16"/>
  <c r="AM150" i="16"/>
  <c r="AM151" i="16"/>
  <c r="AM152" i="16"/>
  <c r="AM153" i="16"/>
  <c r="AM154" i="16"/>
  <c r="AM155" i="16"/>
  <c r="AM156" i="16"/>
  <c r="AM157" i="16"/>
  <c r="AM158" i="16"/>
  <c r="AM159" i="16"/>
  <c r="AM160" i="16"/>
  <c r="AM161" i="16"/>
  <c r="Q78" i="16"/>
  <c r="R78" i="16"/>
  <c r="AM78" i="16" s="1"/>
  <c r="S78" i="16"/>
  <c r="T78" i="16"/>
  <c r="P78" i="16"/>
  <c r="AH79" i="16"/>
  <c r="AF79" i="16"/>
  <c r="AA79" i="16"/>
  <c r="Z79" i="16"/>
  <c r="Y79" i="16"/>
  <c r="J79" i="16"/>
  <c r="AM60" i="16"/>
  <c r="AM61" i="16"/>
  <c r="AM62" i="16"/>
  <c r="AM65" i="16"/>
  <c r="AM66" i="16"/>
  <c r="AM68" i="16"/>
  <c r="AM69" i="16"/>
  <c r="AM70" i="16"/>
  <c r="AM73" i="16"/>
  <c r="AM75" i="16"/>
  <c r="AM76" i="16"/>
  <c r="Z73" i="16"/>
  <c r="J73" i="16"/>
  <c r="X73" i="16" s="1"/>
  <c r="T66" i="16"/>
  <c r="T64" i="16" s="1"/>
  <c r="Q64" i="16"/>
  <c r="R64" i="16"/>
  <c r="AM64" i="16" s="1"/>
  <c r="S64" i="16"/>
  <c r="P64" i="16"/>
  <c r="Y66" i="16"/>
  <c r="J66" i="16"/>
  <c r="X66" i="16" s="1"/>
  <c r="Z65" i="16"/>
  <c r="AH65" i="16"/>
  <c r="J65" i="16"/>
  <c r="X65" i="16" s="1"/>
  <c r="Z61" i="16"/>
  <c r="AA61" i="16"/>
  <c r="AF61" i="16"/>
  <c r="AH61" i="16"/>
  <c r="Z60" i="16"/>
  <c r="AA60" i="16"/>
  <c r="AF60" i="16"/>
  <c r="AH60" i="16"/>
  <c r="AM59" i="16"/>
  <c r="Q54" i="16"/>
  <c r="S54" i="16"/>
  <c r="T54" i="16"/>
  <c r="P54" i="16"/>
  <c r="Z57" i="16"/>
  <c r="AF57" i="16"/>
  <c r="AA57" i="16"/>
  <c r="Y57" i="16"/>
  <c r="J57" i="16"/>
  <c r="X57" i="16" s="1"/>
  <c r="Z56" i="16"/>
  <c r="R56" i="16"/>
  <c r="R54" i="16" s="1"/>
  <c r="J56" i="16"/>
  <c r="X56" i="16" s="1"/>
  <c r="H24" i="16"/>
  <c r="T24" i="16"/>
  <c r="T18" i="16"/>
  <c r="S15" i="16"/>
  <c r="R15" i="16"/>
  <c r="Q15" i="16"/>
  <c r="P15" i="16"/>
  <c r="Q16" i="16"/>
  <c r="S16" i="16"/>
  <c r="P16" i="16"/>
  <c r="T27" i="16"/>
  <c r="T25" i="16"/>
  <c r="T14" i="16"/>
  <c r="T22" i="16"/>
  <c r="H29" i="16"/>
  <c r="Q37" i="16"/>
  <c r="R37" i="16"/>
  <c r="P37" i="16"/>
  <c r="S39" i="16"/>
  <c r="S37" i="16" s="1"/>
  <c r="T44" i="16"/>
  <c r="T43" i="16" s="1"/>
  <c r="Q44" i="16"/>
  <c r="Q43" i="16" s="1"/>
  <c r="S44" i="16"/>
  <c r="S43" i="16" s="1"/>
  <c r="P44" i="16"/>
  <c r="P43" i="16" s="1"/>
  <c r="T133" i="16"/>
  <c r="T110" i="16" l="1"/>
  <c r="Y111" i="16"/>
  <c r="AF111" i="16"/>
  <c r="AH111" i="16"/>
  <c r="AA111" i="16"/>
  <c r="AH98" i="16"/>
  <c r="AF98" i="16"/>
  <c r="T97" i="16"/>
  <c r="Z98" i="16"/>
  <c r="AB98" i="16" s="1"/>
  <c r="AF91" i="16"/>
  <c r="R90" i="16"/>
  <c r="AA85" i="16"/>
  <c r="AB85" i="16" s="1"/>
  <c r="AF85" i="16"/>
  <c r="AH91" i="16"/>
  <c r="Y91" i="16"/>
  <c r="AA91" i="16"/>
  <c r="AH85" i="16"/>
  <c r="AB79" i="16"/>
  <c r="AA66" i="16"/>
  <c r="AF66" i="16"/>
  <c r="AH66" i="16"/>
  <c r="AF73" i="16"/>
  <c r="AH73" i="16"/>
  <c r="AA73" i="16"/>
  <c r="Y73" i="16"/>
  <c r="Z66" i="16"/>
  <c r="Y65" i="16"/>
  <c r="AA65" i="16"/>
  <c r="AF65" i="16"/>
  <c r="AH57" i="16"/>
  <c r="AF56" i="16"/>
  <c r="AH56" i="16"/>
  <c r="AB57" i="16"/>
  <c r="AA56" i="16"/>
  <c r="Y56" i="16"/>
  <c r="T39" i="16"/>
  <c r="T37" i="16" s="1"/>
  <c r="Z134" i="16"/>
  <c r="Q128" i="16"/>
  <c r="R128" i="16"/>
  <c r="AM128" i="16" s="1"/>
  <c r="S128" i="16"/>
  <c r="T128" i="16"/>
  <c r="P128" i="16"/>
  <c r="AB111" i="16" l="1"/>
  <c r="AB91" i="16"/>
  <c r="AB66" i="16"/>
  <c r="AB73" i="16"/>
  <c r="AB65" i="16"/>
  <c r="AB56" i="16"/>
  <c r="Q137" i="16"/>
  <c r="S137" i="16"/>
  <c r="P137" i="16"/>
  <c r="Q143" i="16"/>
  <c r="R143" i="16"/>
  <c r="AM143" i="16" s="1"/>
  <c r="S143" i="16"/>
  <c r="T143" i="16"/>
  <c r="P143" i="16"/>
  <c r="Z142" i="16"/>
  <c r="AF142" i="16"/>
  <c r="J142" i="16"/>
  <c r="X142" i="16" s="1"/>
  <c r="P136" i="16" l="1"/>
  <c r="Q136" i="16"/>
  <c r="S136" i="16"/>
  <c r="AH142" i="16"/>
  <c r="AA142" i="16"/>
  <c r="Y142" i="16"/>
  <c r="AB142" i="16" s="1"/>
  <c r="T138" i="16"/>
  <c r="T137" i="16" s="1"/>
  <c r="T136" i="16" s="1"/>
  <c r="P34" i="18" l="1"/>
  <c r="R34" i="18"/>
  <c r="S34" i="18"/>
  <c r="T34" i="18" s="1"/>
  <c r="O11" i="18"/>
  <c r="Q11" i="18"/>
  <c r="R11" i="18"/>
  <c r="S11" i="18"/>
  <c r="T11" i="18"/>
  <c r="W11" i="18"/>
  <c r="Q36" i="18"/>
  <c r="Q37" i="18"/>
  <c r="Q38" i="18"/>
  <c r="Q39" i="18"/>
  <c r="Q40" i="18"/>
  <c r="Q41" i="18"/>
  <c r="Q42" i="18"/>
  <c r="Q43" i="18"/>
  <c r="Q44" i="18"/>
  <c r="Q45" i="18"/>
  <c r="Q46" i="18"/>
  <c r="Q47" i="18"/>
  <c r="Q35" i="18"/>
  <c r="Q34" i="18" l="1"/>
  <c r="K34" i="18" l="1"/>
  <c r="L34" i="18"/>
  <c r="M34" i="18"/>
  <c r="J34" i="18"/>
  <c r="M14" i="18"/>
  <c r="M12" i="18" s="1"/>
  <c r="J14" i="18"/>
  <c r="J12" i="18" l="1"/>
  <c r="K49" i="18"/>
  <c r="L49" i="18" s="1"/>
  <c r="M48" i="18"/>
  <c r="J48" i="18"/>
  <c r="N33" i="18"/>
  <c r="N32" i="18"/>
  <c r="N31" i="18"/>
  <c r="N30" i="18"/>
  <c r="N29" i="18"/>
  <c r="N28" i="18"/>
  <c r="K27" i="18"/>
  <c r="L27" i="18" s="1"/>
  <c r="P27" i="18" s="1"/>
  <c r="K26" i="18"/>
  <c r="L26" i="18" s="1"/>
  <c r="K25" i="18"/>
  <c r="L25" i="18" s="1"/>
  <c r="K24" i="18"/>
  <c r="L24" i="18" s="1"/>
  <c r="P24" i="18" s="1"/>
  <c r="K23" i="18"/>
  <c r="L23" i="18" s="1"/>
  <c r="P22" i="18"/>
  <c r="K22" i="18"/>
  <c r="K21" i="18"/>
  <c r="N20" i="18"/>
  <c r="K20" i="18"/>
  <c r="N19" i="18"/>
  <c r="K19" i="18"/>
  <c r="N18" i="18"/>
  <c r="K18" i="18"/>
  <c r="K17" i="18"/>
  <c r="K16" i="18"/>
  <c r="N15" i="18"/>
  <c r="K15" i="18"/>
  <c r="S19" i="17"/>
  <c r="S20" i="17"/>
  <c r="S21" i="17"/>
  <c r="S22" i="17"/>
  <c r="S23" i="17"/>
  <c r="S18" i="17"/>
  <c r="K11" i="17"/>
  <c r="L11" i="17"/>
  <c r="K12" i="17"/>
  <c r="L12" i="17"/>
  <c r="J12" i="17"/>
  <c r="K17" i="17"/>
  <c r="L17" i="17"/>
  <c r="M17" i="17"/>
  <c r="M12" i="17" s="1"/>
  <c r="M11" i="17" s="1"/>
  <c r="N17" i="17"/>
  <c r="N12" i="17" s="1"/>
  <c r="N11" i="17" s="1"/>
  <c r="J17" i="17"/>
  <c r="J11" i="18" l="1"/>
  <c r="K14" i="18"/>
  <c r="K12" i="18" s="1"/>
  <c r="L14" i="18"/>
  <c r="N34" i="18"/>
  <c r="M11" i="18"/>
  <c r="K48" i="18"/>
  <c r="N23" i="18"/>
  <c r="P23" i="18" s="1"/>
  <c r="L48" i="18"/>
  <c r="N49" i="18"/>
  <c r="N48" i="18" s="1"/>
  <c r="P25" i="18"/>
  <c r="N26" i="18"/>
  <c r="P26" i="18" s="1"/>
  <c r="L12" i="18" l="1"/>
  <c r="L11" i="18" s="1"/>
  <c r="K11" i="18"/>
  <c r="N14" i="18"/>
  <c r="N12" i="18" s="1"/>
  <c r="P12" i="18" l="1"/>
  <c r="P11" i="18" s="1"/>
  <c r="N11" i="18"/>
  <c r="K13" i="17"/>
  <c r="L13" i="17"/>
  <c r="M13" i="17"/>
  <c r="J13" i="17"/>
  <c r="K27" i="17"/>
  <c r="L27" i="17"/>
  <c r="M27" i="17"/>
  <c r="J27" i="17"/>
  <c r="K25" i="17"/>
  <c r="K24" i="17" s="1"/>
  <c r="L25" i="17"/>
  <c r="L24" i="17" s="1"/>
  <c r="M25" i="17"/>
  <c r="J25" i="17"/>
  <c r="N26" i="17"/>
  <c r="N28" i="17" s="1"/>
  <c r="N27" i="17" s="1"/>
  <c r="N15" i="17"/>
  <c r="N16" i="17"/>
  <c r="N14" i="17"/>
  <c r="N13" i="17" s="1"/>
  <c r="N25" i="17" l="1"/>
  <c r="N24" i="17"/>
  <c r="M24" i="17"/>
  <c r="J24" i="17"/>
  <c r="AD10" i="16" l="1"/>
  <c r="AE10" i="16"/>
  <c r="AC10" i="16"/>
  <c r="X13" i="17"/>
  <c r="W13" i="17"/>
  <c r="AF10" i="16" l="1"/>
  <c r="AH39" i="16"/>
  <c r="AH52" i="16"/>
  <c r="AH62" i="16"/>
  <c r="AH55" i="16"/>
  <c r="AH69" i="16"/>
  <c r="AH70" i="16"/>
  <c r="AH82" i="16"/>
  <c r="AH87" i="16"/>
  <c r="AH88" i="16"/>
  <c r="AH100" i="16"/>
  <c r="AH101" i="16"/>
  <c r="AH104" i="16"/>
  <c r="AH114" i="16"/>
  <c r="AH125" i="16"/>
  <c r="AH129" i="16"/>
  <c r="AH130" i="16"/>
  <c r="AH148" i="16"/>
  <c r="AH117" i="16" l="1"/>
  <c r="AM86" i="16"/>
  <c r="H30" i="16"/>
  <c r="H31" i="16"/>
  <c r="H32" i="16"/>
  <c r="H33" i="16"/>
  <c r="H34" i="16"/>
  <c r="H35" i="16"/>
  <c r="H19" i="16"/>
  <c r="H20" i="16"/>
  <c r="H21" i="16"/>
  <c r="H26" i="16"/>
  <c r="H17" i="16"/>
  <c r="H13" i="16"/>
  <c r="H14" i="16"/>
  <c r="H15" i="16"/>
  <c r="H28" i="16" l="1"/>
  <c r="H12" i="16"/>
  <c r="AH86" i="16"/>
  <c r="AG29" i="16"/>
  <c r="AG30" i="16"/>
  <c r="AG31" i="16"/>
  <c r="AG32" i="16"/>
  <c r="AG33" i="16"/>
  <c r="AG34" i="16"/>
  <c r="AG35" i="16"/>
  <c r="AG13" i="16"/>
  <c r="AG14" i="16"/>
  <c r="AG15" i="16"/>
  <c r="AG17" i="16"/>
  <c r="AG18" i="16"/>
  <c r="AG19" i="16"/>
  <c r="AG20" i="16"/>
  <c r="AG21" i="16"/>
  <c r="AG22" i="16"/>
  <c r="AG24" i="16"/>
  <c r="AG25" i="16"/>
  <c r="AG26" i="16"/>
  <c r="AG27" i="16"/>
  <c r="K12" i="16" l="1"/>
  <c r="L12" i="16"/>
  <c r="M13" i="16"/>
  <c r="N13" i="16"/>
  <c r="M14" i="16"/>
  <c r="N14" i="16"/>
  <c r="M15" i="16"/>
  <c r="N15" i="16"/>
  <c r="K16" i="16"/>
  <c r="L16" i="16"/>
  <c r="M16" i="16"/>
  <c r="N16" i="16"/>
  <c r="J17" i="16"/>
  <c r="J18" i="16"/>
  <c r="J19" i="16"/>
  <c r="J20" i="16"/>
  <c r="J21" i="16"/>
  <c r="J22" i="16"/>
  <c r="J23" i="16"/>
  <c r="J24" i="16"/>
  <c r="J25" i="16"/>
  <c r="J26" i="16"/>
  <c r="J27" i="16"/>
  <c r="L28" i="16"/>
  <c r="M28" i="16"/>
  <c r="N28" i="16"/>
  <c r="K29" i="16"/>
  <c r="K30" i="16"/>
  <c r="J30" i="16" s="1"/>
  <c r="K31" i="16"/>
  <c r="J31" i="16" s="1"/>
  <c r="K32" i="16"/>
  <c r="J32" i="16" s="1"/>
  <c r="K33" i="16"/>
  <c r="J33" i="16" s="1"/>
  <c r="K34" i="16"/>
  <c r="J34" i="16" s="1"/>
  <c r="K35" i="16"/>
  <c r="J35" i="16" s="1"/>
  <c r="K36" i="16"/>
  <c r="L36" i="16"/>
  <c r="M36" i="16"/>
  <c r="N36" i="16"/>
  <c r="J41" i="16"/>
  <c r="J39" i="16"/>
  <c r="J42" i="16"/>
  <c r="K43" i="16"/>
  <c r="L43" i="16"/>
  <c r="M43" i="16"/>
  <c r="N43" i="16"/>
  <c r="J45" i="16"/>
  <c r="J46" i="16"/>
  <c r="J47" i="16"/>
  <c r="J48" i="16"/>
  <c r="K50" i="16"/>
  <c r="L50" i="16"/>
  <c r="M50" i="16"/>
  <c r="N50" i="16"/>
  <c r="J52" i="16"/>
  <c r="K53" i="16"/>
  <c r="L53" i="16"/>
  <c r="M53" i="16"/>
  <c r="N53" i="16"/>
  <c r="J59" i="16"/>
  <c r="J62" i="16"/>
  <c r="J55" i="16"/>
  <c r="K63" i="16"/>
  <c r="M63" i="16"/>
  <c r="N63" i="16"/>
  <c r="J68" i="16"/>
  <c r="J69" i="16"/>
  <c r="J70" i="16"/>
  <c r="K71" i="16"/>
  <c r="L71" i="16"/>
  <c r="M71" i="16"/>
  <c r="N71" i="16"/>
  <c r="K77" i="16"/>
  <c r="M77" i="16"/>
  <c r="N77" i="16"/>
  <c r="J81" i="16"/>
  <c r="J82" i="16"/>
  <c r="K83" i="16"/>
  <c r="M83" i="16"/>
  <c r="N83" i="16"/>
  <c r="J86" i="16"/>
  <c r="K89" i="16"/>
  <c r="L89" i="16"/>
  <c r="M89" i="16"/>
  <c r="N89" i="16"/>
  <c r="J93" i="16"/>
  <c r="J95" i="16"/>
  <c r="K96" i="16"/>
  <c r="M96" i="16"/>
  <c r="N96" i="16"/>
  <c r="J99" i="16"/>
  <c r="K102" i="16"/>
  <c r="L102" i="16"/>
  <c r="M102" i="16"/>
  <c r="N102" i="16"/>
  <c r="J103" i="16"/>
  <c r="J104" i="16"/>
  <c r="K109" i="16"/>
  <c r="L109" i="16"/>
  <c r="M109" i="16"/>
  <c r="N109" i="16"/>
  <c r="K115" i="16"/>
  <c r="M115" i="16"/>
  <c r="N115" i="16"/>
  <c r="J116" i="16"/>
  <c r="J117" i="16"/>
  <c r="K120" i="16"/>
  <c r="M120" i="16"/>
  <c r="N120" i="16"/>
  <c r="J122" i="16"/>
  <c r="J125" i="16"/>
  <c r="L127" i="16"/>
  <c r="L126" i="16" s="1"/>
  <c r="M127" i="16"/>
  <c r="M126" i="16" s="1"/>
  <c r="N127" i="16"/>
  <c r="N126" i="16" s="1"/>
  <c r="J135" i="16"/>
  <c r="J132" i="16"/>
  <c r="K133" i="16"/>
  <c r="K127" i="16" s="1"/>
  <c r="J129" i="16"/>
  <c r="J130" i="16"/>
  <c r="K136" i="16"/>
  <c r="L136" i="16"/>
  <c r="M136" i="16"/>
  <c r="N136" i="16"/>
  <c r="J140" i="16"/>
  <c r="J141" i="16"/>
  <c r="J144" i="16"/>
  <c r="J138" i="16"/>
  <c r="J139" i="16"/>
  <c r="J145" i="16"/>
  <c r="K146" i="16"/>
  <c r="L146" i="16"/>
  <c r="M146" i="16"/>
  <c r="N146" i="16"/>
  <c r="J147" i="16"/>
  <c r="J149" i="16"/>
  <c r="P40" i="16"/>
  <c r="Q40" i="16"/>
  <c r="S40" i="16"/>
  <c r="P28" i="16"/>
  <c r="Q28" i="16"/>
  <c r="Z117" i="16"/>
  <c r="Y39" i="16"/>
  <c r="Y52" i="16"/>
  <c r="Y55" i="16"/>
  <c r="Y69" i="16"/>
  <c r="Y70" i="16"/>
  <c r="Y82" i="16"/>
  <c r="Y88" i="16"/>
  <c r="Y100" i="16"/>
  <c r="Y101" i="16"/>
  <c r="Y104" i="16"/>
  <c r="Y114" i="16"/>
  <c r="Y117" i="16"/>
  <c r="Y125" i="16"/>
  <c r="Y129" i="16"/>
  <c r="Y130" i="16"/>
  <c r="Z114" i="16"/>
  <c r="J115" i="16" l="1"/>
  <c r="J83" i="16"/>
  <c r="J96" i="16"/>
  <c r="J71" i="16"/>
  <c r="Q36" i="16"/>
  <c r="N49" i="16"/>
  <c r="L11" i="16"/>
  <c r="P36" i="16"/>
  <c r="J53" i="16"/>
  <c r="L49" i="16"/>
  <c r="J36" i="16"/>
  <c r="M49" i="16"/>
  <c r="J136" i="16"/>
  <c r="J133" i="16"/>
  <c r="J120" i="16"/>
  <c r="J109" i="16"/>
  <c r="J102" i="16"/>
  <c r="J89" i="16"/>
  <c r="J77" i="16"/>
  <c r="K49" i="16"/>
  <c r="J43" i="16"/>
  <c r="J15" i="16"/>
  <c r="J146" i="16"/>
  <c r="J63" i="16"/>
  <c r="J16" i="16"/>
  <c r="K28" i="16"/>
  <c r="J28" i="16" s="1"/>
  <c r="J14" i="16"/>
  <c r="J13" i="16"/>
  <c r="N12" i="16"/>
  <c r="N11" i="16" s="1"/>
  <c r="M12" i="16"/>
  <c r="M11" i="16" s="1"/>
  <c r="K126" i="16"/>
  <c r="J126" i="16" s="1"/>
  <c r="J127" i="16"/>
  <c r="J50" i="16"/>
  <c r="J29" i="16"/>
  <c r="S36" i="16"/>
  <c r="Q51" i="16"/>
  <c r="Q50" i="16" s="1"/>
  <c r="R51" i="16"/>
  <c r="S51" i="16"/>
  <c r="S50" i="16" s="1"/>
  <c r="T51" i="16"/>
  <c r="T50" i="16" s="1"/>
  <c r="P51" i="16"/>
  <c r="P50" i="16" s="1"/>
  <c r="Q58" i="16"/>
  <c r="S58" i="16"/>
  <c r="T58" i="16"/>
  <c r="P58" i="16"/>
  <c r="Q67" i="16"/>
  <c r="S67" i="16"/>
  <c r="T67" i="16"/>
  <c r="S53" i="16" l="1"/>
  <c r="N10" i="16"/>
  <c r="J49" i="16"/>
  <c r="L10" i="16"/>
  <c r="AH51" i="16"/>
  <c r="M10" i="16"/>
  <c r="J12" i="16"/>
  <c r="K11" i="16"/>
  <c r="K10" i="16" s="1"/>
  <c r="Q53" i="16"/>
  <c r="P53" i="16"/>
  <c r="Y51" i="16"/>
  <c r="R50" i="16"/>
  <c r="AH50" i="16" s="1"/>
  <c r="P67" i="16"/>
  <c r="Q63" i="16"/>
  <c r="S63" i="16"/>
  <c r="Q74" i="16"/>
  <c r="S74" i="16"/>
  <c r="T74" i="16"/>
  <c r="P74" i="16"/>
  <c r="Q72" i="16"/>
  <c r="S72" i="16"/>
  <c r="P72" i="16"/>
  <c r="Q80" i="16"/>
  <c r="S80" i="16"/>
  <c r="S77" i="16" s="1"/>
  <c r="T80" i="16"/>
  <c r="P80" i="16"/>
  <c r="Y86" i="16"/>
  <c r="Q84" i="16"/>
  <c r="Q83" i="16" s="1"/>
  <c r="S84" i="16"/>
  <c r="P84" i="16"/>
  <c r="Q92" i="16"/>
  <c r="S92" i="16"/>
  <c r="T92" i="16"/>
  <c r="P92" i="16"/>
  <c r="Q89" i="16"/>
  <c r="Q99" i="16"/>
  <c r="R99" i="16"/>
  <c r="AM99" i="16" s="1"/>
  <c r="S99" i="16"/>
  <c r="T99" i="16"/>
  <c r="P99" i="16"/>
  <c r="Q103" i="16"/>
  <c r="Q102" i="16" s="1"/>
  <c r="R103" i="16"/>
  <c r="S103" i="16"/>
  <c r="S102" i="16" s="1"/>
  <c r="T103" i="16"/>
  <c r="T102" i="16" s="1"/>
  <c r="P103" i="16"/>
  <c r="P102" i="16" s="1"/>
  <c r="AM103" i="16" l="1"/>
  <c r="R102" i="16"/>
  <c r="AM102" i="16" s="1"/>
  <c r="S96" i="16"/>
  <c r="Q77" i="16"/>
  <c r="Q71" i="16"/>
  <c r="AH99" i="16"/>
  <c r="AH103" i="16"/>
  <c r="J11" i="16"/>
  <c r="J10" i="16" s="1"/>
  <c r="S89" i="16"/>
  <c r="Y99" i="16"/>
  <c r="Y103" i="16"/>
  <c r="Y50" i="16"/>
  <c r="S71" i="16"/>
  <c r="P63" i="16"/>
  <c r="P71" i="16"/>
  <c r="P77" i="16"/>
  <c r="P83" i="16"/>
  <c r="S83" i="16"/>
  <c r="P89" i="16"/>
  <c r="P96" i="16"/>
  <c r="Q96" i="16"/>
  <c r="AM97" i="16"/>
  <c r="Q112" i="16"/>
  <c r="S112" i="16"/>
  <c r="T112" i="16"/>
  <c r="P112" i="16"/>
  <c r="P109" i="16" s="1"/>
  <c r="Q109" i="16"/>
  <c r="AM110" i="16"/>
  <c r="Q116" i="16"/>
  <c r="Q115" i="16" s="1"/>
  <c r="R116" i="16"/>
  <c r="S116" i="16"/>
  <c r="S115" i="16" s="1"/>
  <c r="P116" i="16"/>
  <c r="P115" i="16" s="1"/>
  <c r="Q121" i="16"/>
  <c r="Q120" i="16" s="1"/>
  <c r="S121" i="16"/>
  <c r="S120" i="16" s="1"/>
  <c r="T121" i="16"/>
  <c r="T120" i="16" s="1"/>
  <c r="P121" i="16"/>
  <c r="P120" i="16" s="1"/>
  <c r="Q131" i="16"/>
  <c r="Q127" i="16" s="1"/>
  <c r="S131" i="16"/>
  <c r="S127" i="16" s="1"/>
  <c r="P131" i="16"/>
  <c r="P127" i="16" s="1"/>
  <c r="Q146" i="16"/>
  <c r="Q145" i="16" s="1"/>
  <c r="S146" i="16"/>
  <c r="S145" i="16" s="1"/>
  <c r="T146" i="16"/>
  <c r="T145" i="16" s="1"/>
  <c r="P146" i="16"/>
  <c r="P145" i="16" s="1"/>
  <c r="P12" i="16"/>
  <c r="P11" i="16" s="1"/>
  <c r="Q12" i="16"/>
  <c r="Q11" i="16" s="1"/>
  <c r="S12" i="16"/>
  <c r="Q42" i="16"/>
  <c r="AF51" i="16"/>
  <c r="AF52" i="16"/>
  <c r="AF55" i="16"/>
  <c r="AF69" i="16"/>
  <c r="AF70" i="16"/>
  <c r="AF82" i="16"/>
  <c r="AF86" i="16"/>
  <c r="AF88" i="16"/>
  <c r="AF99" i="16"/>
  <c r="AF100" i="16"/>
  <c r="AF101" i="16"/>
  <c r="AF103" i="16"/>
  <c r="AF104" i="16"/>
  <c r="AF114" i="16"/>
  <c r="AF125" i="16"/>
  <c r="AF129" i="16"/>
  <c r="AF130" i="16"/>
  <c r="AF39" i="16"/>
  <c r="AM116" i="16" l="1"/>
  <c r="R115" i="16"/>
  <c r="AM115" i="16" s="1"/>
  <c r="P42" i="16"/>
  <c r="Y102" i="16"/>
  <c r="AH102" i="16"/>
  <c r="S126" i="16"/>
  <c r="T96" i="16"/>
  <c r="Q49" i="16"/>
  <c r="Y116" i="16"/>
  <c r="Y110" i="16"/>
  <c r="R96" i="16"/>
  <c r="AM96" i="16" s="1"/>
  <c r="Y97" i="16"/>
  <c r="S42" i="16"/>
  <c r="P49" i="16"/>
  <c r="S109" i="16"/>
  <c r="S49" i="16" s="1"/>
  <c r="T42" i="16"/>
  <c r="Q126" i="16"/>
  <c r="P126" i="16"/>
  <c r="Y96" i="16" l="1"/>
  <c r="AH96" i="16"/>
  <c r="Y115" i="16"/>
  <c r="AH97" i="16"/>
  <c r="Q10" i="16"/>
  <c r="P10" i="16"/>
  <c r="T40" i="16" l="1"/>
  <c r="AG8" i="16" l="1"/>
  <c r="P2" i="17" a="1"/>
  <c r="P2" i="17" s="1"/>
  <c r="J11" i="17" l="1"/>
  <c r="V8" i="17"/>
  <c r="Q2" i="17"/>
  <c r="R12" i="17" l="1"/>
  <c r="L117" i="2"/>
  <c r="P19" i="11"/>
  <c r="O17" i="11"/>
  <c r="P11" i="11"/>
  <c r="O9" i="11"/>
  <c r="B20" i="2"/>
  <c r="E20" i="2"/>
  <c r="R11" i="17" l="1"/>
  <c r="V9" i="17"/>
  <c r="AF117" i="16" l="1"/>
  <c r="T116" i="16"/>
  <c r="T115" i="16" s="1"/>
  <c r="AF102" i="16"/>
  <c r="Z116" i="16" l="1"/>
  <c r="AH116" i="16"/>
  <c r="AF116" i="16"/>
  <c r="Z115" i="16" l="1"/>
  <c r="AH115" i="16"/>
  <c r="V89" i="16"/>
  <c r="AA39" i="16"/>
  <c r="AA52" i="16"/>
  <c r="AA55" i="16"/>
  <c r="AA82" i="16"/>
  <c r="AA88" i="16"/>
  <c r="AA101" i="16"/>
  <c r="AA104" i="16"/>
  <c r="AA114" i="16"/>
  <c r="AA117" i="16"/>
  <c r="AA129" i="16"/>
  <c r="Z41" i="16"/>
  <c r="Z39" i="16"/>
  <c r="AB39" i="16" l="1"/>
  <c r="Z100" i="16" l="1"/>
  <c r="Z101" i="16"/>
  <c r="Z104" i="16"/>
  <c r="Z113" i="16"/>
  <c r="Z122" i="16"/>
  <c r="Z125" i="16"/>
  <c r="Z129" i="16"/>
  <c r="Z133" i="16"/>
  <c r="Z135" i="16"/>
  <c r="Z130" i="16"/>
  <c r="Z140" i="16"/>
  <c r="Z144" i="16"/>
  <c r="Z141" i="16"/>
  <c r="Z138" i="16"/>
  <c r="Z139" i="16"/>
  <c r="Z147" i="16"/>
  <c r="Z149" i="16"/>
  <c r="Z17" i="16"/>
  <c r="Z18" i="16"/>
  <c r="Z19" i="16"/>
  <c r="Z20" i="16"/>
  <c r="Z21" i="16"/>
  <c r="Z22" i="16"/>
  <c r="Z24" i="16"/>
  <c r="Z25" i="16"/>
  <c r="Z26" i="16"/>
  <c r="Z27" i="16"/>
  <c r="Z29" i="16"/>
  <c r="Z30" i="16"/>
  <c r="Z31" i="16"/>
  <c r="Z32" i="16"/>
  <c r="Z33" i="16"/>
  <c r="Z34" i="16"/>
  <c r="Z35" i="16"/>
  <c r="Z45" i="16"/>
  <c r="Z46" i="16"/>
  <c r="Z47" i="16"/>
  <c r="Z48" i="16"/>
  <c r="Z52" i="16"/>
  <c r="Z55" i="16"/>
  <c r="Z59" i="16"/>
  <c r="Z62" i="16"/>
  <c r="Z68" i="16"/>
  <c r="Z69" i="16"/>
  <c r="Z70" i="16"/>
  <c r="Z75" i="16"/>
  <c r="Z76" i="16"/>
  <c r="Z81" i="16"/>
  <c r="Z82" i="16"/>
  <c r="Z88" i="16"/>
  <c r="Z93" i="16"/>
  <c r="Z95" i="16"/>
  <c r="Z13" i="16"/>
  <c r="Z14" i="16"/>
  <c r="Z15" i="16"/>
  <c r="AA11" i="16"/>
  <c r="Z50" i="16" l="1"/>
  <c r="AB117" i="16"/>
  <c r="AA70" i="16"/>
  <c r="AA125" i="16"/>
  <c r="AB114" i="16"/>
  <c r="AB82" i="16"/>
  <c r="U89" i="16"/>
  <c r="AB125" i="16" l="1"/>
  <c r="AB70" i="16"/>
  <c r="AA130" i="16"/>
  <c r="T12" i="16"/>
  <c r="Z2" i="16"/>
  <c r="X35" i="16"/>
  <c r="X147" i="16"/>
  <c r="X149" i="16"/>
  <c r="R147" i="16"/>
  <c r="AM147" i="16" s="1"/>
  <c r="R139" i="16"/>
  <c r="X139" i="16"/>
  <c r="R138" i="16"/>
  <c r="AM138" i="16" s="1"/>
  <c r="X138" i="16"/>
  <c r="R141" i="16"/>
  <c r="X141" i="16"/>
  <c r="X144" i="16"/>
  <c r="X140" i="16"/>
  <c r="X129" i="16"/>
  <c r="X132" i="16"/>
  <c r="X135" i="16"/>
  <c r="AM122" i="16"/>
  <c r="X122" i="16"/>
  <c r="X117" i="16"/>
  <c r="X113" i="16"/>
  <c r="X104" i="16"/>
  <c r="X101" i="16"/>
  <c r="AA100" i="16"/>
  <c r="X100" i="16"/>
  <c r="X39" i="16"/>
  <c r="X95" i="16"/>
  <c r="AM93" i="16"/>
  <c r="X93" i="16"/>
  <c r="X88" i="16"/>
  <c r="X81" i="16"/>
  <c r="X76" i="16"/>
  <c r="X75" i="16"/>
  <c r="AA69" i="16"/>
  <c r="X69" i="16"/>
  <c r="X70" i="16"/>
  <c r="X68" i="16"/>
  <c r="X62" i="16"/>
  <c r="AH59" i="16"/>
  <c r="X59" i="16"/>
  <c r="X55" i="16"/>
  <c r="AB52" i="16"/>
  <c r="X52" i="16"/>
  <c r="R46" i="16"/>
  <c r="X46" i="16"/>
  <c r="R48" i="16"/>
  <c r="X48" i="16"/>
  <c r="R47" i="16"/>
  <c r="X47" i="16"/>
  <c r="R45" i="16"/>
  <c r="X45" i="16"/>
  <c r="X42" i="16"/>
  <c r="AH41" i="16"/>
  <c r="X41" i="16"/>
  <c r="X38" i="16"/>
  <c r="R27" i="16"/>
  <c r="X27" i="16"/>
  <c r="R26" i="16"/>
  <c r="X26" i="16"/>
  <c r="R25" i="16"/>
  <c r="X25" i="16"/>
  <c r="R24" i="16"/>
  <c r="X24" i="16"/>
  <c r="R23" i="16"/>
  <c r="X23" i="16"/>
  <c r="R22" i="16"/>
  <c r="X22" i="16"/>
  <c r="R21" i="16"/>
  <c r="X21" i="16"/>
  <c r="R20" i="16"/>
  <c r="X20" i="16"/>
  <c r="R19" i="16"/>
  <c r="X19" i="16"/>
  <c r="R18" i="16"/>
  <c r="X18" i="16"/>
  <c r="R17" i="16"/>
  <c r="X17" i="16"/>
  <c r="R14" i="16"/>
  <c r="R13" i="16"/>
  <c r="AH95" i="16" l="1"/>
  <c r="AM95" i="16"/>
  <c r="AH113" i="16"/>
  <c r="AM113" i="16"/>
  <c r="AH141" i="16"/>
  <c r="AM141" i="16"/>
  <c r="AH139" i="16"/>
  <c r="AM139" i="16"/>
  <c r="AH76" i="16"/>
  <c r="Y14" i="16"/>
  <c r="AB14" i="16" s="1"/>
  <c r="AM14" i="16"/>
  <c r="Y18" i="16"/>
  <c r="AB18" i="16" s="1"/>
  <c r="AM18" i="16"/>
  <c r="Y20" i="16"/>
  <c r="AB20" i="16" s="1"/>
  <c r="AM20" i="16"/>
  <c r="Y22" i="16"/>
  <c r="AB22" i="16" s="1"/>
  <c r="AM22" i="16"/>
  <c r="Y24" i="16"/>
  <c r="AB24" i="16" s="1"/>
  <c r="AM24" i="16"/>
  <c r="Y26" i="16"/>
  <c r="AB26" i="16" s="1"/>
  <c r="AM26" i="16"/>
  <c r="R44" i="16"/>
  <c r="R43" i="16" s="1"/>
  <c r="Y15" i="16"/>
  <c r="AB15" i="16" s="1"/>
  <c r="AM15" i="16"/>
  <c r="Y13" i="16"/>
  <c r="AB13" i="16" s="1"/>
  <c r="AM13" i="16"/>
  <c r="AM17" i="16"/>
  <c r="R16" i="16"/>
  <c r="Y16" i="16" s="1"/>
  <c r="Y19" i="16"/>
  <c r="AB19" i="16" s="1"/>
  <c r="AM19" i="16"/>
  <c r="Y21" i="16"/>
  <c r="AB21" i="16" s="1"/>
  <c r="AM21" i="16"/>
  <c r="Y23" i="16"/>
  <c r="T23" i="16"/>
  <c r="Y25" i="16"/>
  <c r="AB25" i="16" s="1"/>
  <c r="AM25" i="16"/>
  <c r="Y27" i="16"/>
  <c r="AB27" i="16" s="1"/>
  <c r="AM27" i="16"/>
  <c r="R137" i="16"/>
  <c r="Y144" i="16"/>
  <c r="AH144" i="16"/>
  <c r="Y138" i="16"/>
  <c r="AH138" i="16"/>
  <c r="Y45" i="16"/>
  <c r="AH45" i="16"/>
  <c r="Y48" i="16"/>
  <c r="AH48" i="16"/>
  <c r="Y68" i="16"/>
  <c r="AH68" i="16"/>
  <c r="AF149" i="16"/>
  <c r="AH149" i="16"/>
  <c r="Y93" i="16"/>
  <c r="AH93" i="16"/>
  <c r="Y81" i="16"/>
  <c r="AH81" i="16"/>
  <c r="Y140" i="16"/>
  <c r="AH140" i="16"/>
  <c r="Y75" i="16"/>
  <c r="AH75" i="16"/>
  <c r="Y47" i="16"/>
  <c r="AH47" i="16"/>
  <c r="Y46" i="16"/>
  <c r="AH46" i="16"/>
  <c r="Y122" i="16"/>
  <c r="AH122" i="16"/>
  <c r="Y135" i="16"/>
  <c r="AH135" i="16"/>
  <c r="AF147" i="16"/>
  <c r="AH147" i="16"/>
  <c r="S28" i="16"/>
  <c r="S11" i="16" s="1"/>
  <c r="S10" i="16" s="1"/>
  <c r="Z12" i="16"/>
  <c r="AG12" i="16"/>
  <c r="AF76" i="16"/>
  <c r="Y76" i="16"/>
  <c r="Y17" i="16"/>
  <c r="AB17" i="16" s="1"/>
  <c r="Y38" i="16"/>
  <c r="AF95" i="16"/>
  <c r="Y95" i="16"/>
  <c r="R112" i="16"/>
  <c r="Y113" i="16"/>
  <c r="AF141" i="16"/>
  <c r="Y141" i="16"/>
  <c r="Y41" i="16"/>
  <c r="R40" i="16"/>
  <c r="AF139" i="16"/>
  <c r="Y139" i="16"/>
  <c r="Y29" i="16"/>
  <c r="AB29" i="16" s="1"/>
  <c r="AF59" i="16"/>
  <c r="Y59" i="16"/>
  <c r="R58" i="16"/>
  <c r="AF62" i="16"/>
  <c r="Y62" i="16"/>
  <c r="Y132" i="16"/>
  <c r="AF68" i="16"/>
  <c r="R67" i="16"/>
  <c r="AM67" i="16" s="1"/>
  <c r="R72" i="16"/>
  <c r="AM72" i="16" s="1"/>
  <c r="AM90" i="16"/>
  <c r="AF75" i="16"/>
  <c r="R74" i="16"/>
  <c r="AM74" i="16" s="1"/>
  <c r="AF81" i="16"/>
  <c r="R80" i="16"/>
  <c r="R84" i="16"/>
  <c r="AM84" i="16" s="1"/>
  <c r="AF93" i="16"/>
  <c r="R92" i="16"/>
  <c r="AM92" i="16" s="1"/>
  <c r="AF122" i="16"/>
  <c r="R121" i="16"/>
  <c r="AF135" i="16"/>
  <c r="AF144" i="16"/>
  <c r="AF138" i="16"/>
  <c r="R146" i="16"/>
  <c r="AM146" i="16" s="1"/>
  <c r="R12" i="16"/>
  <c r="AF140" i="16"/>
  <c r="AA45" i="16"/>
  <c r="AF45" i="16"/>
  <c r="AA48" i="16"/>
  <c r="AF48" i="16"/>
  <c r="AA41" i="16"/>
  <c r="AF41" i="16"/>
  <c r="AA47" i="16"/>
  <c r="AF47" i="16"/>
  <c r="AA46" i="16"/>
  <c r="AF46" i="16"/>
  <c r="AF113" i="16"/>
  <c r="X96" i="16"/>
  <c r="AA93" i="16"/>
  <c r="AA95" i="16"/>
  <c r="AA139" i="16"/>
  <c r="X146" i="16"/>
  <c r="X145" i="16"/>
  <c r="AA68" i="16"/>
  <c r="AA76" i="16"/>
  <c r="AA113" i="16"/>
  <c r="AA135" i="16"/>
  <c r="AA147" i="16"/>
  <c r="AA59" i="16"/>
  <c r="AA62" i="16"/>
  <c r="AA75" i="16"/>
  <c r="X115" i="16"/>
  <c r="X120" i="16"/>
  <c r="AA141" i="16"/>
  <c r="X63" i="16"/>
  <c r="X77" i="16"/>
  <c r="X136" i="16"/>
  <c r="AA140" i="16"/>
  <c r="AA144" i="16"/>
  <c r="AA138" i="16"/>
  <c r="AA149" i="16"/>
  <c r="AA122" i="16"/>
  <c r="AA81" i="16"/>
  <c r="AB100" i="16"/>
  <c r="AB88" i="16"/>
  <c r="AB130" i="16"/>
  <c r="AB55" i="16"/>
  <c r="AB101" i="16"/>
  <c r="Y147" i="16"/>
  <c r="Z146" i="16"/>
  <c r="AB129" i="16"/>
  <c r="Y149" i="16"/>
  <c r="AB69" i="16"/>
  <c r="AB104" i="16"/>
  <c r="Z43" i="16"/>
  <c r="AH38" i="16"/>
  <c r="Y31" i="16"/>
  <c r="X31" i="16"/>
  <c r="X102" i="16"/>
  <c r="X14" i="16"/>
  <c r="X71" i="16"/>
  <c r="X13" i="16"/>
  <c r="X43" i="16"/>
  <c r="X53" i="16"/>
  <c r="X133" i="16"/>
  <c r="AH133" i="16"/>
  <c r="X16" i="16"/>
  <c r="X50" i="16"/>
  <c r="X89" i="16"/>
  <c r="X30" i="16"/>
  <c r="X15" i="16"/>
  <c r="Y35" i="16"/>
  <c r="X34" i="16"/>
  <c r="Y34" i="16"/>
  <c r="X33" i="16"/>
  <c r="X32" i="16"/>
  <c r="X29" i="16"/>
  <c r="X36" i="16"/>
  <c r="AM121" i="16" l="1"/>
  <c r="R120" i="16"/>
  <c r="AH80" i="16"/>
  <c r="AM80" i="16"/>
  <c r="R136" i="16"/>
  <c r="AM136" i="16" s="1"/>
  <c r="AM137" i="16"/>
  <c r="AH112" i="16"/>
  <c r="AM112" i="16"/>
  <c r="AH67" i="16"/>
  <c r="T16" i="16"/>
  <c r="H23" i="16"/>
  <c r="H16" i="16" s="1"/>
  <c r="AG23" i="16"/>
  <c r="Z23" i="16"/>
  <c r="AB23" i="16" s="1"/>
  <c r="AM23" i="16"/>
  <c r="Y143" i="16"/>
  <c r="AH143" i="16"/>
  <c r="Y128" i="16"/>
  <c r="Y92" i="16"/>
  <c r="AH92" i="16"/>
  <c r="Y72" i="16"/>
  <c r="Y121" i="16"/>
  <c r="AH121" i="16"/>
  <c r="Y74" i="16"/>
  <c r="AH74" i="16"/>
  <c r="Y58" i="16"/>
  <c r="AH58" i="16"/>
  <c r="Y137" i="16"/>
  <c r="Y90" i="16"/>
  <c r="Y40" i="16"/>
  <c r="AH40" i="16"/>
  <c r="Y44" i="16"/>
  <c r="AH44" i="16"/>
  <c r="Y146" i="16"/>
  <c r="AH146" i="16"/>
  <c r="Y64" i="16"/>
  <c r="Y78" i="16"/>
  <c r="R28" i="16"/>
  <c r="Y28" i="16" s="1"/>
  <c r="Y32" i="16"/>
  <c r="AB32" i="16" s="1"/>
  <c r="R83" i="16"/>
  <c r="AM83" i="16" s="1"/>
  <c r="Y84" i="16"/>
  <c r="R77" i="16"/>
  <c r="AM77" i="16" s="1"/>
  <c r="Y80" i="16"/>
  <c r="Y33" i="16"/>
  <c r="AB33" i="16" s="1"/>
  <c r="T53" i="16"/>
  <c r="Y12" i="16"/>
  <c r="AB12" i="16" s="1"/>
  <c r="Y54" i="16"/>
  <c r="R53" i="16"/>
  <c r="Y30" i="16"/>
  <c r="AB30" i="16" s="1"/>
  <c r="AF133" i="16"/>
  <c r="Y133" i="16"/>
  <c r="R63" i="16"/>
  <c r="AM63" i="16" s="1"/>
  <c r="Y67" i="16"/>
  <c r="R109" i="16"/>
  <c r="AM109" i="16" s="1"/>
  <c r="Y112" i="16"/>
  <c r="R36" i="16"/>
  <c r="Y36" i="16" s="1"/>
  <c r="Y37" i="16"/>
  <c r="T63" i="16"/>
  <c r="R71" i="16"/>
  <c r="AM71" i="16" s="1"/>
  <c r="R89" i="16"/>
  <c r="AM89" i="16" s="1"/>
  <c r="T72" i="16"/>
  <c r="T71" i="16" s="1"/>
  <c r="T77" i="16"/>
  <c r="T84" i="16"/>
  <c r="T83" i="16" s="1"/>
  <c r="T89" i="16"/>
  <c r="AM120" i="16"/>
  <c r="Z120" i="16"/>
  <c r="R131" i="16"/>
  <c r="AF146" i="16"/>
  <c r="R145" i="16"/>
  <c r="AB46" i="16"/>
  <c r="AB41" i="16"/>
  <c r="AH43" i="16"/>
  <c r="AB47" i="16"/>
  <c r="AB45" i="16"/>
  <c r="AA38" i="16"/>
  <c r="T36" i="16"/>
  <c r="AA50" i="16"/>
  <c r="AF50" i="16"/>
  <c r="AB48" i="16"/>
  <c r="Z42" i="16"/>
  <c r="AB144" i="16"/>
  <c r="AB93" i="16"/>
  <c r="AB76" i="16"/>
  <c r="AB135" i="16"/>
  <c r="AB59" i="16"/>
  <c r="AB62" i="16"/>
  <c r="AB68" i="16"/>
  <c r="AB113" i="16"/>
  <c r="AB138" i="16"/>
  <c r="AB139" i="16"/>
  <c r="AF115" i="16"/>
  <c r="AB149" i="16"/>
  <c r="AF96" i="16"/>
  <c r="AB122" i="16"/>
  <c r="AB140" i="16"/>
  <c r="AB141" i="16"/>
  <c r="AB95" i="16"/>
  <c r="Z145" i="16"/>
  <c r="AB147" i="16"/>
  <c r="AB75" i="16"/>
  <c r="AB81" i="16"/>
  <c r="AA133" i="16"/>
  <c r="AA146" i="16"/>
  <c r="AB31" i="16"/>
  <c r="AB34" i="16"/>
  <c r="AB35" i="16"/>
  <c r="Z38" i="16"/>
  <c r="T28" i="16"/>
  <c r="X83" i="16"/>
  <c r="X126" i="16"/>
  <c r="X109" i="16"/>
  <c r="X127" i="16"/>
  <c r="X12" i="16"/>
  <c r="R127" i="16" l="1"/>
  <c r="AM127" i="16" s="1"/>
  <c r="AM131" i="16"/>
  <c r="AH145" i="16"/>
  <c r="AM145" i="16"/>
  <c r="AF89" i="16"/>
  <c r="AF83" i="16"/>
  <c r="AG16" i="16"/>
  <c r="Z16" i="16"/>
  <c r="AB16" i="16" s="1"/>
  <c r="Z36" i="16"/>
  <c r="AB36" i="16" s="1"/>
  <c r="AH64" i="16"/>
  <c r="AH72" i="16"/>
  <c r="AH128" i="16"/>
  <c r="AH53" i="16"/>
  <c r="AH137" i="16"/>
  <c r="Y120" i="16"/>
  <c r="AH120" i="16"/>
  <c r="Y71" i="16"/>
  <c r="AH71" i="16"/>
  <c r="Y63" i="16"/>
  <c r="AH63" i="16"/>
  <c r="Y136" i="16"/>
  <c r="AH136" i="16"/>
  <c r="T109" i="16"/>
  <c r="AF109" i="16" s="1"/>
  <c r="AH110" i="16"/>
  <c r="Y83" i="16"/>
  <c r="AH83" i="16"/>
  <c r="Y109" i="16"/>
  <c r="AH78" i="16"/>
  <c r="AH84" i="16"/>
  <c r="AH90" i="16"/>
  <c r="Y89" i="16"/>
  <c r="AH89" i="16"/>
  <c r="Y77" i="16"/>
  <c r="AH77" i="16"/>
  <c r="AH54" i="16"/>
  <c r="AF63" i="16"/>
  <c r="Z28" i="16"/>
  <c r="AG28" i="16"/>
  <c r="R11" i="16"/>
  <c r="AF77" i="16"/>
  <c r="AF43" i="16"/>
  <c r="Y43" i="16"/>
  <c r="Y131" i="16"/>
  <c r="Y53" i="16"/>
  <c r="R49" i="16"/>
  <c r="AF145" i="16"/>
  <c r="Y145" i="16"/>
  <c r="AF71" i="16"/>
  <c r="AF136" i="16"/>
  <c r="AF120" i="16"/>
  <c r="AA145" i="16"/>
  <c r="AB38" i="16"/>
  <c r="R42" i="16"/>
  <c r="AA43" i="16"/>
  <c r="AB50" i="16"/>
  <c r="Z53" i="16"/>
  <c r="AF53" i="16"/>
  <c r="Z96" i="16"/>
  <c r="Z77" i="16"/>
  <c r="Z83" i="16"/>
  <c r="Z63" i="16"/>
  <c r="Z89" i="16"/>
  <c r="AA83" i="16"/>
  <c r="AA77" i="16"/>
  <c r="AA53" i="16"/>
  <c r="AB133" i="16"/>
  <c r="Z71" i="16"/>
  <c r="AA71" i="16"/>
  <c r="AA63" i="16"/>
  <c r="AA115" i="16"/>
  <c r="AA120" i="16"/>
  <c r="Z102" i="16"/>
  <c r="AA102" i="16"/>
  <c r="AB146" i="16"/>
  <c r="AA89" i="16"/>
  <c r="AA96" i="16"/>
  <c r="Z136" i="16"/>
  <c r="AA136" i="16"/>
  <c r="T11" i="16"/>
  <c r="X49" i="16"/>
  <c r="AH109" i="16" l="1"/>
  <c r="AA109" i="16"/>
  <c r="T49" i="16"/>
  <c r="Z109" i="16"/>
  <c r="Y49" i="16"/>
  <c r="Y42" i="16"/>
  <c r="AH42" i="16"/>
  <c r="R126" i="16"/>
  <c r="AM126" i="16" s="1"/>
  <c r="Y127" i="16"/>
  <c r="AB145" i="16"/>
  <c r="AB43" i="16"/>
  <c r="AA42" i="16"/>
  <c r="AF42" i="16"/>
  <c r="AB53" i="16"/>
  <c r="AB89" i="16"/>
  <c r="AB115" i="16"/>
  <c r="AB120" i="16"/>
  <c r="AB63" i="16"/>
  <c r="AB96" i="16"/>
  <c r="AB77" i="16"/>
  <c r="AB83" i="16"/>
  <c r="AB102" i="16"/>
  <c r="AB71" i="16"/>
  <c r="Z11" i="16"/>
  <c r="X1" i="16"/>
  <c r="AB136" i="16"/>
  <c r="AB109" i="16" l="1"/>
  <c r="V1" i="16"/>
  <c r="AN49" i="16"/>
  <c r="Z49" i="16"/>
  <c r="AF49" i="16"/>
  <c r="AA49" i="16"/>
  <c r="AH49" i="16"/>
  <c r="Z1" i="16"/>
  <c r="Y126" i="16"/>
  <c r="R10" i="16"/>
  <c r="AB42" i="16"/>
  <c r="AB49" i="16" l="1"/>
  <c r="N146" i="7"/>
  <c r="T21" i="11" l="1"/>
  <c r="E7" i="2"/>
  <c r="E8" i="2"/>
  <c r="E9" i="2"/>
  <c r="E10" i="2"/>
  <c r="E11" i="2"/>
  <c r="E12" i="2"/>
  <c r="E13" i="2"/>
  <c r="E14" i="2"/>
  <c r="E15" i="2"/>
  <c r="E16" i="2"/>
  <c r="E17" i="2"/>
  <c r="E18" i="2"/>
  <c r="E19" i="2"/>
  <c r="E21" i="2"/>
  <c r="E22" i="2"/>
  <c r="E23" i="2"/>
  <c r="E24" i="2"/>
  <c r="E25" i="2"/>
  <c r="E26" i="2"/>
  <c r="E27" i="2"/>
  <c r="E28" i="2"/>
  <c r="E29" i="2"/>
  <c r="E30" i="2"/>
  <c r="E31" i="2"/>
  <c r="E32" i="2"/>
  <c r="E34" i="2"/>
  <c r="E35" i="2"/>
  <c r="E36" i="2"/>
  <c r="E37" i="2"/>
  <c r="E38" i="2"/>
  <c r="E39" i="2"/>
  <c r="E40" i="2"/>
  <c r="E41" i="2"/>
  <c r="E43" i="2"/>
  <c r="E44" i="2"/>
  <c r="E45" i="2"/>
  <c r="E46" i="2"/>
  <c r="E47" i="2"/>
  <c r="E48" i="2"/>
  <c r="E49" i="2"/>
  <c r="E50" i="2"/>
  <c r="E51" i="2"/>
  <c r="E52" i="2"/>
  <c r="E53" i="2"/>
  <c r="E54" i="2"/>
  <c r="E55" i="2"/>
  <c r="E56" i="2"/>
  <c r="E57" i="2"/>
  <c r="E59" i="2"/>
  <c r="E60" i="2"/>
  <c r="E61" i="2"/>
  <c r="E62" i="2"/>
  <c r="E63" i="2"/>
  <c r="E64" i="2"/>
  <c r="E65" i="2"/>
  <c r="E66" i="2"/>
  <c r="E67" i="2"/>
  <c r="E68" i="2"/>
  <c r="E69" i="2"/>
  <c r="E70" i="2"/>
  <c r="E72" i="2"/>
  <c r="E73" i="2"/>
  <c r="E74" i="2"/>
  <c r="E75" i="2"/>
  <c r="E76" i="2"/>
  <c r="E77" i="2"/>
  <c r="E78" i="2"/>
  <c r="E79" i="2"/>
  <c r="E80" i="2"/>
  <c r="E81" i="2"/>
  <c r="E82" i="2"/>
  <c r="E83" i="2"/>
  <c r="E84" i="2"/>
  <c r="E85" i="2"/>
  <c r="E86" i="2"/>
  <c r="E87" i="2"/>
  <c r="E89" i="2"/>
  <c r="E90" i="2"/>
  <c r="E91" i="2"/>
  <c r="E92" i="2"/>
  <c r="E93" i="2"/>
  <c r="E94" i="2"/>
  <c r="E95" i="2"/>
  <c r="E96" i="2"/>
  <c r="E97" i="2"/>
  <c r="E100" i="2"/>
  <c r="E101" i="2"/>
  <c r="E102" i="2"/>
  <c r="E103" i="2"/>
  <c r="E104" i="2"/>
  <c r="E105" i="2"/>
  <c r="E106" i="2"/>
  <c r="E107" i="2"/>
  <c r="E108" i="2"/>
  <c r="E109" i="2"/>
  <c r="E110" i="2"/>
  <c r="E112" i="2"/>
  <c r="E113" i="2"/>
  <c r="E114" i="2"/>
  <c r="E115" i="2"/>
  <c r="E116" i="2"/>
  <c r="E118" i="2"/>
  <c r="E119" i="2"/>
  <c r="E121" i="2"/>
  <c r="E122" i="2"/>
  <c r="E123" i="2"/>
  <c r="E124" i="2"/>
  <c r="E125" i="2"/>
  <c r="E126" i="2"/>
  <c r="E127" i="2"/>
  <c r="E128" i="2"/>
  <c r="E129" i="2"/>
  <c r="E130" i="2"/>
  <c r="E131" i="2"/>
  <c r="E132" i="2"/>
  <c r="E134" i="2"/>
  <c r="E135" i="2"/>
  <c r="E136" i="2"/>
  <c r="E137" i="2"/>
  <c r="E138" i="2"/>
  <c r="E139" i="2"/>
  <c r="E140" i="2"/>
  <c r="E141" i="2"/>
  <c r="E142" i="2"/>
  <c r="E143" i="2"/>
  <c r="E144" i="2"/>
  <c r="E145" i="2"/>
  <c r="E146" i="2"/>
  <c r="E147" i="2"/>
  <c r="E148" i="2"/>
  <c r="E149" i="2"/>
  <c r="E150" i="2"/>
  <c r="E152" i="2"/>
  <c r="E153" i="2"/>
  <c r="E154" i="2"/>
  <c r="E155" i="2"/>
  <c r="E156" i="2"/>
  <c r="E157" i="2"/>
  <c r="E158" i="2"/>
  <c r="E159" i="2"/>
  <c r="E160" i="2"/>
  <c r="E162" i="2"/>
  <c r="E163" i="2"/>
  <c r="E164" i="2"/>
  <c r="E165" i="2"/>
  <c r="E166" i="2"/>
  <c r="E167" i="2"/>
  <c r="E168" i="2"/>
  <c r="E169" i="2"/>
  <c r="E170" i="2"/>
  <c r="E171" i="2"/>
  <c r="E172" i="2"/>
  <c r="E173" i="2"/>
  <c r="E174" i="2"/>
  <c r="E175" i="2"/>
  <c r="E176" i="2"/>
  <c r="C170" i="2"/>
  <c r="C76" i="2"/>
  <c r="D76" i="2"/>
  <c r="AD95" i="2"/>
  <c r="AD75" i="2"/>
  <c r="AD76" i="2"/>
  <c r="AD78" i="2"/>
  <c r="AD79" i="2"/>
  <c r="AD80" i="2"/>
  <c r="AD81" i="2"/>
  <c r="D170" i="2"/>
  <c r="AD170" i="2"/>
  <c r="E2" i="11" l="1"/>
  <c r="D2" i="11"/>
  <c r="C2" i="11"/>
  <c r="J88" i="7"/>
  <c r="K88" i="7"/>
  <c r="L88" i="7"/>
  <c r="M88" i="7"/>
  <c r="N88" i="7"/>
  <c r="O88" i="7"/>
  <c r="P88" i="7"/>
  <c r="Q88" i="7"/>
  <c r="J84" i="7"/>
  <c r="K84" i="7"/>
  <c r="L84" i="7"/>
  <c r="M84" i="7"/>
  <c r="N84" i="7"/>
  <c r="O84" i="7"/>
  <c r="P84" i="7"/>
  <c r="Q84" i="7"/>
  <c r="Q78" i="7" s="1"/>
  <c r="J79" i="7"/>
  <c r="K79" i="7"/>
  <c r="L79" i="7"/>
  <c r="M79" i="7"/>
  <c r="O79" i="7"/>
  <c r="P79" i="7"/>
  <c r="Q79" i="7"/>
  <c r="J78" i="7"/>
  <c r="J71" i="7" s="1"/>
  <c r="K78" i="7"/>
  <c r="L78" i="7"/>
  <c r="O78" i="7"/>
  <c r="P78" i="7"/>
  <c r="P71" i="7" s="1"/>
  <c r="J72" i="7"/>
  <c r="K72" i="7"/>
  <c r="L72" i="7"/>
  <c r="M72" i="7"/>
  <c r="N72" i="7"/>
  <c r="O72" i="7"/>
  <c r="P72" i="7"/>
  <c r="Q72" i="7"/>
  <c r="I88" i="7"/>
  <c r="I84" i="7"/>
  <c r="I79" i="7"/>
  <c r="I78" i="7" s="1"/>
  <c r="I71" i="7" s="1"/>
  <c r="I72" i="7"/>
  <c r="I69" i="7"/>
  <c r="J69" i="7"/>
  <c r="K69" i="7"/>
  <c r="L69" i="7"/>
  <c r="N69" i="7"/>
  <c r="M123" i="7"/>
  <c r="M70" i="7"/>
  <c r="M69" i="7" s="1"/>
  <c r="H64" i="7"/>
  <c r="H65" i="7"/>
  <c r="H66" i="7"/>
  <c r="H67" i="7"/>
  <c r="H68" i="7"/>
  <c r="H70" i="7"/>
  <c r="H69" i="7" s="1"/>
  <c r="H72" i="7"/>
  <c r="K71" i="7" l="1"/>
  <c r="Q71" i="7"/>
  <c r="M78" i="7"/>
  <c r="M71" i="7" s="1"/>
  <c r="O71" i="7"/>
  <c r="L71" i="7"/>
  <c r="N78" i="7"/>
  <c r="N71" i="7" s="1"/>
  <c r="H71" i="7"/>
  <c r="F80" i="2"/>
  <c r="F81" i="2"/>
  <c r="F82" i="2"/>
  <c r="F83" i="2"/>
  <c r="D80" i="2"/>
  <c r="D81" i="2"/>
  <c r="D82" i="2"/>
  <c r="C80" i="2"/>
  <c r="C81" i="2"/>
  <c r="C82" i="2"/>
  <c r="B80" i="2"/>
  <c r="B81" i="2"/>
  <c r="B82" i="2"/>
  <c r="F158" i="2"/>
  <c r="F159" i="2"/>
  <c r="F160" i="2"/>
  <c r="B158" i="2"/>
  <c r="B159" i="2"/>
  <c r="C158" i="2"/>
  <c r="C159" i="2"/>
  <c r="D158" i="2"/>
  <c r="D159" i="2"/>
  <c r="E2" i="2" l="1"/>
  <c r="CH74" i="2"/>
  <c r="CH75" i="2"/>
  <c r="CH76" i="2"/>
  <c r="CH101" i="2" l="1"/>
  <c r="CH102" i="2"/>
  <c r="CH103" i="2"/>
  <c r="CH104" i="2"/>
  <c r="I146" i="7" l="1"/>
  <c r="M147" i="7" l="1"/>
  <c r="M148" i="7"/>
  <c r="H147" i="7"/>
  <c r="H148" i="7"/>
  <c r="I122" i="7"/>
  <c r="J122" i="7"/>
  <c r="K122" i="7"/>
  <c r="L122" i="7"/>
  <c r="N122" i="7"/>
  <c r="O122" i="7"/>
  <c r="P122" i="7"/>
  <c r="Q122" i="7"/>
  <c r="H122" i="7"/>
  <c r="M122" i="7" l="1"/>
  <c r="M35" i="7"/>
  <c r="H35" i="7"/>
  <c r="I21" i="7"/>
  <c r="N14" i="7"/>
  <c r="L13" i="7"/>
  <c r="I13" i="7"/>
  <c r="I14" i="7"/>
  <c r="J60" i="5"/>
  <c r="J61" i="5"/>
  <c r="J62" i="5"/>
  <c r="F48" i="5"/>
  <c r="G48" i="5"/>
  <c r="H48" i="5"/>
  <c r="I48" i="5"/>
  <c r="K48" i="5"/>
  <c r="F62" i="5"/>
  <c r="E62" i="5" s="1"/>
  <c r="F61" i="5"/>
  <c r="E61" i="5" s="1"/>
  <c r="F60" i="5"/>
  <c r="E60" i="5" s="1"/>
  <c r="BJ6" i="2"/>
  <c r="BK6" i="2"/>
  <c r="BL6" i="2"/>
  <c r="BM6" i="2"/>
  <c r="BN6" i="2"/>
  <c r="BO6" i="2"/>
  <c r="BI176" i="2" l="1"/>
  <c r="BI175" i="2"/>
  <c r="BI174" i="2"/>
  <c r="BI173" i="2"/>
  <c r="BI172" i="2"/>
  <c r="BI171" i="2"/>
  <c r="BI170" i="2"/>
  <c r="BI169" i="2"/>
  <c r="BI168" i="2"/>
  <c r="BI167" i="2"/>
  <c r="BI166" i="2"/>
  <c r="BI165" i="2"/>
  <c r="BI164" i="2"/>
  <c r="BI163" i="2"/>
  <c r="BI162" i="2"/>
  <c r="BM161" i="2"/>
  <c r="BL161" i="2"/>
  <c r="BK161" i="2"/>
  <c r="BJ161" i="2"/>
  <c r="BI160" i="2"/>
  <c r="BI157" i="2"/>
  <c r="BI156" i="2"/>
  <c r="BI155" i="2"/>
  <c r="BI154" i="2"/>
  <c r="BI153" i="2"/>
  <c r="BI152" i="2"/>
  <c r="BM151" i="2"/>
  <c r="BL151" i="2"/>
  <c r="BK151" i="2"/>
  <c r="BJ151" i="2"/>
  <c r="BI150" i="2"/>
  <c r="BI149" i="2"/>
  <c r="BI148" i="2"/>
  <c r="BI147" i="2"/>
  <c r="BI146" i="2"/>
  <c r="BI145" i="2"/>
  <c r="BI144" i="2"/>
  <c r="BI143" i="2"/>
  <c r="BI142" i="2"/>
  <c r="BI141" i="2"/>
  <c r="BI140" i="2"/>
  <c r="BI139" i="2"/>
  <c r="BI138" i="2"/>
  <c r="BI137" i="2"/>
  <c r="BI136" i="2"/>
  <c r="BI135" i="2"/>
  <c r="BI134" i="2"/>
  <c r="BM133" i="2"/>
  <c r="BL133" i="2"/>
  <c r="BK133" i="2"/>
  <c r="BJ133" i="2"/>
  <c r="BI132" i="2"/>
  <c r="BI131" i="2"/>
  <c r="BI130" i="2"/>
  <c r="BI129" i="2"/>
  <c r="BI128" i="2"/>
  <c r="BI127" i="2"/>
  <c r="BI126" i="2"/>
  <c r="BI125" i="2"/>
  <c r="BI124" i="2"/>
  <c r="BI123" i="2"/>
  <c r="BI122" i="2"/>
  <c r="BI121" i="2"/>
  <c r="BM120" i="2"/>
  <c r="BL120" i="2"/>
  <c r="BK120" i="2"/>
  <c r="BJ120" i="2"/>
  <c r="BI119" i="2"/>
  <c r="BI118" i="2"/>
  <c r="BI116" i="2"/>
  <c r="BI115" i="2"/>
  <c r="BI114" i="2"/>
  <c r="BI113" i="2"/>
  <c r="BI112" i="2"/>
  <c r="BM111" i="2"/>
  <c r="BL111" i="2"/>
  <c r="BK111" i="2"/>
  <c r="BJ111" i="2"/>
  <c r="BI110" i="2"/>
  <c r="BI109" i="2"/>
  <c r="BI108" i="2"/>
  <c r="BI107" i="2"/>
  <c r="BI106" i="2"/>
  <c r="BI105" i="2"/>
  <c r="BI104" i="2"/>
  <c r="BI103" i="2"/>
  <c r="BI102" i="2"/>
  <c r="BI101" i="2"/>
  <c r="BI100" i="2"/>
  <c r="BM99" i="2"/>
  <c r="BL99" i="2"/>
  <c r="BK99" i="2"/>
  <c r="BJ99" i="2"/>
  <c r="BI97" i="2"/>
  <c r="BI96" i="2"/>
  <c r="BI95" i="2"/>
  <c r="BI94" i="2"/>
  <c r="BI93" i="2"/>
  <c r="BI92" i="2"/>
  <c r="BI91" i="2"/>
  <c r="BI90" i="2"/>
  <c r="BI89" i="2"/>
  <c r="BM88" i="2"/>
  <c r="BL88" i="2"/>
  <c r="BK88" i="2"/>
  <c r="BJ88" i="2"/>
  <c r="BI87" i="2"/>
  <c r="BI86" i="2"/>
  <c r="BI85" i="2"/>
  <c r="BI84" i="2"/>
  <c r="BI83" i="2"/>
  <c r="BI79" i="2"/>
  <c r="BI78" i="2"/>
  <c r="BI77" i="2"/>
  <c r="BI76" i="2"/>
  <c r="BI75" i="2"/>
  <c r="BI74" i="2"/>
  <c r="BI73" i="2"/>
  <c r="BI72" i="2"/>
  <c r="BM71" i="2"/>
  <c r="BL71" i="2"/>
  <c r="BK71" i="2"/>
  <c r="BJ71" i="2"/>
  <c r="BI70" i="2"/>
  <c r="BI69" i="2"/>
  <c r="BI68" i="2"/>
  <c r="BI67" i="2"/>
  <c r="BI66" i="2"/>
  <c r="BI65" i="2"/>
  <c r="BI64" i="2"/>
  <c r="BI63" i="2"/>
  <c r="BI62" i="2"/>
  <c r="BI61" i="2"/>
  <c r="BI60" i="2"/>
  <c r="BI59" i="2"/>
  <c r="BM58" i="2"/>
  <c r="BL58" i="2"/>
  <c r="BK58" i="2"/>
  <c r="BJ58" i="2"/>
  <c r="BI57" i="2"/>
  <c r="BI56" i="2"/>
  <c r="BI55" i="2"/>
  <c r="BI54" i="2"/>
  <c r="BI53" i="2"/>
  <c r="BI52" i="2"/>
  <c r="BI51" i="2"/>
  <c r="BI50" i="2"/>
  <c r="BI49" i="2"/>
  <c r="BI48" i="2"/>
  <c r="BI47" i="2"/>
  <c r="BI46" i="2"/>
  <c r="BI45" i="2"/>
  <c r="BI44" i="2"/>
  <c r="BI43" i="2"/>
  <c r="BM42" i="2"/>
  <c r="BL42" i="2"/>
  <c r="BK42" i="2"/>
  <c r="BJ42" i="2"/>
  <c r="BI41" i="2"/>
  <c r="BI40" i="2"/>
  <c r="BI39" i="2"/>
  <c r="BI38" i="2"/>
  <c r="BI37" i="2"/>
  <c r="BI36" i="2"/>
  <c r="BI35" i="2"/>
  <c r="BI34" i="2"/>
  <c r="BM33" i="2"/>
  <c r="BL33" i="2"/>
  <c r="BK33" i="2"/>
  <c r="BJ33" i="2"/>
  <c r="BI32" i="2"/>
  <c r="BI31" i="2"/>
  <c r="BI30" i="2"/>
  <c r="BI29" i="2"/>
  <c r="BI28" i="2"/>
  <c r="BI27" i="2"/>
  <c r="BI26" i="2"/>
  <c r="BI25" i="2"/>
  <c r="BI24" i="2"/>
  <c r="BI23" i="2"/>
  <c r="BI22" i="2"/>
  <c r="BI21" i="2"/>
  <c r="BM20" i="2"/>
  <c r="BL20" i="2"/>
  <c r="BK20" i="2"/>
  <c r="BJ20" i="2"/>
  <c r="BI19" i="2"/>
  <c r="BI18" i="2"/>
  <c r="BI17" i="2"/>
  <c r="BI16" i="2"/>
  <c r="BI15" i="2"/>
  <c r="BI14" i="2"/>
  <c r="BI13" i="2"/>
  <c r="BI12" i="2"/>
  <c r="BI11" i="2"/>
  <c r="BI10" i="2"/>
  <c r="BI9" i="2"/>
  <c r="BI8" i="2"/>
  <c r="BI7" i="2"/>
  <c r="BC8" i="2"/>
  <c r="BC9" i="2"/>
  <c r="BC10" i="2"/>
  <c r="BC11" i="2"/>
  <c r="BC12" i="2"/>
  <c r="BC13" i="2"/>
  <c r="BC14" i="2"/>
  <c r="BC15" i="2"/>
  <c r="BC16" i="2"/>
  <c r="BC17" i="2"/>
  <c r="BC18" i="2"/>
  <c r="BC19" i="2"/>
  <c r="BC21" i="2"/>
  <c r="BC22" i="2"/>
  <c r="BC23" i="2"/>
  <c r="BC24" i="2"/>
  <c r="BC25" i="2"/>
  <c r="BC26" i="2"/>
  <c r="BC27" i="2"/>
  <c r="BC28" i="2"/>
  <c r="BC29" i="2"/>
  <c r="BC30" i="2"/>
  <c r="BC31" i="2"/>
  <c r="BC32" i="2"/>
  <c r="BC34" i="2"/>
  <c r="BC35" i="2"/>
  <c r="BC36" i="2"/>
  <c r="BC37" i="2"/>
  <c r="BC38" i="2"/>
  <c r="BC39" i="2"/>
  <c r="BC40" i="2"/>
  <c r="BC41" i="2"/>
  <c r="BC43" i="2"/>
  <c r="BC44" i="2"/>
  <c r="BC45" i="2"/>
  <c r="BC46" i="2"/>
  <c r="BC47" i="2"/>
  <c r="BC48" i="2"/>
  <c r="BC49" i="2"/>
  <c r="BC50" i="2"/>
  <c r="BC51" i="2"/>
  <c r="BC52" i="2"/>
  <c r="BC53" i="2"/>
  <c r="BC54" i="2"/>
  <c r="BC55" i="2"/>
  <c r="BC56" i="2"/>
  <c r="BC57" i="2"/>
  <c r="BC59" i="2"/>
  <c r="BC60" i="2"/>
  <c r="BC61" i="2"/>
  <c r="BC62" i="2"/>
  <c r="BC63" i="2"/>
  <c r="BC64" i="2"/>
  <c r="BC65" i="2"/>
  <c r="BC66" i="2"/>
  <c r="BC67" i="2"/>
  <c r="BC68" i="2"/>
  <c r="BC69" i="2"/>
  <c r="BC70" i="2"/>
  <c r="BC72" i="2"/>
  <c r="BC73" i="2"/>
  <c r="BC74" i="2"/>
  <c r="BC75" i="2"/>
  <c r="BC76" i="2"/>
  <c r="BC77" i="2"/>
  <c r="BC78" i="2"/>
  <c r="BC79" i="2"/>
  <c r="BC83" i="2"/>
  <c r="BC84" i="2"/>
  <c r="BC85" i="2"/>
  <c r="BC86" i="2"/>
  <c r="BC87" i="2"/>
  <c r="BC89" i="2"/>
  <c r="BC90" i="2"/>
  <c r="BC91" i="2"/>
  <c r="BC92" i="2"/>
  <c r="BC93" i="2"/>
  <c r="BC94" i="2"/>
  <c r="BC95" i="2"/>
  <c r="BC96" i="2"/>
  <c r="BC97" i="2"/>
  <c r="BC100" i="2"/>
  <c r="BC101" i="2"/>
  <c r="BC102" i="2"/>
  <c r="BC103" i="2"/>
  <c r="BC104" i="2"/>
  <c r="BC105" i="2"/>
  <c r="BC106" i="2"/>
  <c r="BC107" i="2"/>
  <c r="BC108" i="2"/>
  <c r="BC109" i="2"/>
  <c r="BC110" i="2"/>
  <c r="BC112" i="2"/>
  <c r="BC113" i="2"/>
  <c r="BC114" i="2"/>
  <c r="BC115" i="2"/>
  <c r="BC116" i="2"/>
  <c r="BC118" i="2"/>
  <c r="BC119" i="2"/>
  <c r="BC121" i="2"/>
  <c r="BC122" i="2"/>
  <c r="BC123" i="2"/>
  <c r="BC124" i="2"/>
  <c r="BC125" i="2"/>
  <c r="BC126" i="2"/>
  <c r="BC127" i="2"/>
  <c r="BC128" i="2"/>
  <c r="BC129" i="2"/>
  <c r="BC130" i="2"/>
  <c r="BC131" i="2"/>
  <c r="BC132" i="2"/>
  <c r="BC134" i="2"/>
  <c r="BC135" i="2"/>
  <c r="BC136" i="2"/>
  <c r="BC137" i="2"/>
  <c r="BC138" i="2"/>
  <c r="BC139" i="2"/>
  <c r="BC140" i="2"/>
  <c r="BC141" i="2"/>
  <c r="BC142" i="2"/>
  <c r="BC143" i="2"/>
  <c r="BC144" i="2"/>
  <c r="BC145" i="2"/>
  <c r="BC146" i="2"/>
  <c r="BC147" i="2"/>
  <c r="BC148" i="2"/>
  <c r="BC149" i="2"/>
  <c r="BC150" i="2"/>
  <c r="BC152" i="2"/>
  <c r="BC153" i="2"/>
  <c r="BC154" i="2"/>
  <c r="BC155" i="2"/>
  <c r="BC156" i="2"/>
  <c r="BC157" i="2"/>
  <c r="BC160" i="2"/>
  <c r="BC162" i="2"/>
  <c r="BC163" i="2"/>
  <c r="BC164" i="2"/>
  <c r="BC165" i="2"/>
  <c r="BC166" i="2"/>
  <c r="BC167" i="2"/>
  <c r="BC168" i="2"/>
  <c r="BC169" i="2"/>
  <c r="BC170" i="2"/>
  <c r="BC171" i="2"/>
  <c r="BC172" i="2"/>
  <c r="BC173" i="2"/>
  <c r="BC174" i="2"/>
  <c r="BC175" i="2"/>
  <c r="BC176" i="2"/>
  <c r="BC7" i="2"/>
  <c r="CP68" i="2"/>
  <c r="CH68" i="2"/>
  <c r="CA68" i="2"/>
  <c r="AW68" i="2"/>
  <c r="AQ68" i="2"/>
  <c r="AJ68" i="2"/>
  <c r="AD68" i="2"/>
  <c r="X68" i="2"/>
  <c r="R68" i="2"/>
  <c r="L68" i="2"/>
  <c r="F68" i="2"/>
  <c r="D68" i="2"/>
  <c r="C68" i="2"/>
  <c r="CP67" i="2"/>
  <c r="CH67" i="2"/>
  <c r="CA67" i="2"/>
  <c r="AW67" i="2"/>
  <c r="AQ67" i="2"/>
  <c r="AJ67" i="2"/>
  <c r="AD67" i="2"/>
  <c r="X67" i="2"/>
  <c r="R67" i="2"/>
  <c r="L67" i="2"/>
  <c r="F67" i="2"/>
  <c r="D67" i="2"/>
  <c r="C67" i="2"/>
  <c r="CP69" i="2"/>
  <c r="CH69" i="2"/>
  <c r="CA69" i="2"/>
  <c r="AW69" i="2"/>
  <c r="AQ69" i="2"/>
  <c r="AJ69" i="2"/>
  <c r="AD69" i="2"/>
  <c r="X69" i="2"/>
  <c r="R69" i="2"/>
  <c r="L69" i="2"/>
  <c r="F69" i="2"/>
  <c r="D69" i="2"/>
  <c r="C69" i="2"/>
  <c r="CP84" i="2"/>
  <c r="CH84" i="2"/>
  <c r="CA84" i="2"/>
  <c r="AW84" i="2"/>
  <c r="AQ84" i="2"/>
  <c r="AJ84" i="2"/>
  <c r="X84" i="2"/>
  <c r="R84" i="2"/>
  <c r="L84" i="2"/>
  <c r="F84" i="2"/>
  <c r="D84" i="2"/>
  <c r="C84" i="2"/>
  <c r="CP83" i="2"/>
  <c r="CH83" i="2"/>
  <c r="CA83" i="2"/>
  <c r="AW83" i="2"/>
  <c r="AQ83" i="2"/>
  <c r="AJ83" i="2"/>
  <c r="X83" i="2"/>
  <c r="R83" i="2"/>
  <c r="L83" i="2"/>
  <c r="D83" i="2"/>
  <c r="C83" i="2"/>
  <c r="CP85" i="2"/>
  <c r="CH85" i="2"/>
  <c r="CA85" i="2"/>
  <c r="AW85" i="2"/>
  <c r="AQ85" i="2"/>
  <c r="AJ85" i="2"/>
  <c r="AD85" i="2"/>
  <c r="X85" i="2"/>
  <c r="R85" i="2"/>
  <c r="L85" i="2"/>
  <c r="F85" i="2"/>
  <c r="D85" i="2"/>
  <c r="C85" i="2"/>
  <c r="CP86" i="2"/>
  <c r="CH86" i="2"/>
  <c r="CA86" i="2"/>
  <c r="AW86" i="2"/>
  <c r="AQ86" i="2"/>
  <c r="AJ86" i="2"/>
  <c r="AD86" i="2"/>
  <c r="X86" i="2"/>
  <c r="R86" i="2"/>
  <c r="L86" i="2"/>
  <c r="F86" i="2"/>
  <c r="D86" i="2"/>
  <c r="C86" i="2"/>
  <c r="G59" i="5"/>
  <c r="G54" i="5" s="1"/>
  <c r="H59" i="5"/>
  <c r="H54" i="5" s="1"/>
  <c r="I59" i="5"/>
  <c r="I54" i="5" s="1"/>
  <c r="K59" i="5"/>
  <c r="L59" i="5"/>
  <c r="M59" i="5"/>
  <c r="N59" i="5"/>
  <c r="F59" i="5"/>
  <c r="F54" i="5" s="1"/>
  <c r="E59" i="5"/>
  <c r="AW7" i="2"/>
  <c r="AW8" i="2"/>
  <c r="AW9" i="2"/>
  <c r="AW10" i="2"/>
  <c r="AW11" i="2"/>
  <c r="AW12" i="2"/>
  <c r="AW13" i="2"/>
  <c r="AW14" i="2"/>
  <c r="AW15" i="2"/>
  <c r="AW16" i="2"/>
  <c r="AW17" i="2"/>
  <c r="AW18" i="2"/>
  <c r="AW19" i="2"/>
  <c r="AW21" i="2"/>
  <c r="AW22" i="2"/>
  <c r="AW23" i="2"/>
  <c r="AW24" i="2"/>
  <c r="AW25" i="2"/>
  <c r="AW26" i="2"/>
  <c r="AW27" i="2"/>
  <c r="AW28" i="2"/>
  <c r="AW29" i="2"/>
  <c r="AW30" i="2"/>
  <c r="AW31" i="2"/>
  <c r="AW32" i="2"/>
  <c r="AW34" i="2"/>
  <c r="AW35" i="2"/>
  <c r="AW36" i="2"/>
  <c r="AW37" i="2"/>
  <c r="AW38" i="2"/>
  <c r="AW39" i="2"/>
  <c r="AW40" i="2"/>
  <c r="AW41" i="2"/>
  <c r="AW43" i="2"/>
  <c r="AW44" i="2"/>
  <c r="AW45" i="2"/>
  <c r="AW46" i="2"/>
  <c r="AW47" i="2"/>
  <c r="AW48" i="2"/>
  <c r="AW49" i="2"/>
  <c r="AW50" i="2"/>
  <c r="AW51" i="2"/>
  <c r="AW52" i="2"/>
  <c r="AW53" i="2"/>
  <c r="AW54" i="2"/>
  <c r="AW55" i="2"/>
  <c r="AW56" i="2"/>
  <c r="AW57" i="2"/>
  <c r="AW59" i="2"/>
  <c r="AW60" i="2"/>
  <c r="AW61" i="2"/>
  <c r="AW62" i="2"/>
  <c r="AW63" i="2"/>
  <c r="AW64" i="2"/>
  <c r="AW65" i="2"/>
  <c r="AW66" i="2"/>
  <c r="AW70" i="2"/>
  <c r="AW72" i="2"/>
  <c r="AW73" i="2"/>
  <c r="AW74" i="2"/>
  <c r="AW75" i="2"/>
  <c r="AW76" i="2"/>
  <c r="AW77" i="2"/>
  <c r="AW78" i="2"/>
  <c r="AW79" i="2"/>
  <c r="AW87" i="2"/>
  <c r="AW89" i="2"/>
  <c r="AW90" i="2"/>
  <c r="AW91" i="2"/>
  <c r="AW92" i="2"/>
  <c r="AW93" i="2"/>
  <c r="AW94" i="2"/>
  <c r="AW95" i="2"/>
  <c r="AW96" i="2"/>
  <c r="AW97" i="2"/>
  <c r="AW100" i="2"/>
  <c r="AW101" i="2"/>
  <c r="AW102" i="2"/>
  <c r="AW103" i="2"/>
  <c r="AW104" i="2"/>
  <c r="AW105" i="2"/>
  <c r="AW106" i="2"/>
  <c r="AW107" i="2"/>
  <c r="AW108" i="2"/>
  <c r="AW109" i="2"/>
  <c r="AW110" i="2"/>
  <c r="AW112" i="2"/>
  <c r="AW113" i="2"/>
  <c r="AW114" i="2"/>
  <c r="AW115" i="2"/>
  <c r="AW116" i="2"/>
  <c r="AW118" i="2"/>
  <c r="AW119" i="2"/>
  <c r="AW121" i="2"/>
  <c r="AW122" i="2"/>
  <c r="AW123" i="2"/>
  <c r="AW124" i="2"/>
  <c r="AW125" i="2"/>
  <c r="AW126" i="2"/>
  <c r="AW127" i="2"/>
  <c r="AW128" i="2"/>
  <c r="AW129" i="2"/>
  <c r="AW130" i="2"/>
  <c r="AW131" i="2"/>
  <c r="AW132" i="2"/>
  <c r="AW134" i="2"/>
  <c r="AW135" i="2"/>
  <c r="AW136" i="2"/>
  <c r="AW137" i="2"/>
  <c r="AW138" i="2"/>
  <c r="AW139" i="2"/>
  <c r="AW140" i="2"/>
  <c r="AW141" i="2"/>
  <c r="AW142" i="2"/>
  <c r="AW143" i="2"/>
  <c r="AW144" i="2"/>
  <c r="AW145" i="2"/>
  <c r="AW146" i="2"/>
  <c r="AW147" i="2"/>
  <c r="AW148" i="2"/>
  <c r="AW149" i="2"/>
  <c r="AW150" i="2"/>
  <c r="AW152" i="2"/>
  <c r="AW153" i="2"/>
  <c r="AW154" i="2"/>
  <c r="AW155" i="2"/>
  <c r="AW156" i="2"/>
  <c r="AW157" i="2"/>
  <c r="AW160" i="2"/>
  <c r="AW162" i="2"/>
  <c r="AW163" i="2"/>
  <c r="AW164" i="2"/>
  <c r="AW165" i="2"/>
  <c r="AW166" i="2"/>
  <c r="AW167" i="2"/>
  <c r="AW168" i="2"/>
  <c r="AW169" i="2"/>
  <c r="AW170" i="2"/>
  <c r="AW171" i="2"/>
  <c r="AW172" i="2"/>
  <c r="AW173" i="2"/>
  <c r="AW174" i="2"/>
  <c r="AW175" i="2"/>
  <c r="AW176" i="2"/>
  <c r="AY161" i="2"/>
  <c r="AZ161" i="2"/>
  <c r="BA161" i="2"/>
  <c r="BB161" i="2"/>
  <c r="AY151" i="2"/>
  <c r="AZ151" i="2"/>
  <c r="BA151" i="2"/>
  <c r="BB151" i="2"/>
  <c r="AY133" i="2"/>
  <c r="AZ133" i="2"/>
  <c r="BA133" i="2"/>
  <c r="BB133" i="2"/>
  <c r="AY120" i="2"/>
  <c r="AZ120" i="2"/>
  <c r="BA120" i="2"/>
  <c r="BB120" i="2"/>
  <c r="AY111" i="2"/>
  <c r="AZ111" i="2"/>
  <c r="BA111" i="2"/>
  <c r="BB111" i="2"/>
  <c r="AY99" i="2"/>
  <c r="AZ99" i="2"/>
  <c r="BA99" i="2"/>
  <c r="BB99" i="2"/>
  <c r="AY88" i="2"/>
  <c r="AZ88" i="2"/>
  <c r="BA88" i="2"/>
  <c r="BB88" i="2"/>
  <c r="AX71" i="2"/>
  <c r="AY71" i="2"/>
  <c r="AZ71" i="2"/>
  <c r="BA71" i="2"/>
  <c r="BB71" i="2"/>
  <c r="BD71" i="2"/>
  <c r="AX58" i="2"/>
  <c r="AY58" i="2"/>
  <c r="AZ58" i="2"/>
  <c r="BA58" i="2"/>
  <c r="BB58" i="2"/>
  <c r="AX42" i="2"/>
  <c r="AY42" i="2"/>
  <c r="AZ42" i="2"/>
  <c r="BA42" i="2"/>
  <c r="BB42" i="2"/>
  <c r="AV33" i="2"/>
  <c r="AX33" i="2"/>
  <c r="AY33" i="2"/>
  <c r="AZ33" i="2"/>
  <c r="BA33" i="2"/>
  <c r="AS20" i="2"/>
  <c r="AT20" i="2"/>
  <c r="AU20" i="2"/>
  <c r="AV20" i="2"/>
  <c r="AX20" i="2"/>
  <c r="AY20" i="2"/>
  <c r="AZ20" i="2"/>
  <c r="BA20" i="2"/>
  <c r="AY6" i="2"/>
  <c r="AZ6" i="2"/>
  <c r="BA6" i="2"/>
  <c r="BI151" i="2" l="1"/>
  <c r="K54" i="5"/>
  <c r="J59" i="5"/>
  <c r="B83" i="2"/>
  <c r="BM5" i="2"/>
  <c r="BK5" i="2"/>
  <c r="BI58" i="2"/>
  <c r="BI120" i="2"/>
  <c r="N17" i="11" s="1"/>
  <c r="BJ5" i="2"/>
  <c r="BI33" i="2"/>
  <c r="BI6" i="2"/>
  <c r="N8" i="11" s="1"/>
  <c r="BI88" i="2"/>
  <c r="N14" i="11" s="1"/>
  <c r="BI111" i="2"/>
  <c r="N16" i="11" s="1"/>
  <c r="BI99" i="2"/>
  <c r="BI20" i="2"/>
  <c r="BI161" i="2"/>
  <c r="N20" i="11" s="1"/>
  <c r="BI133" i="2"/>
  <c r="N18" i="11" s="1"/>
  <c r="BI71" i="2"/>
  <c r="BI42" i="2"/>
  <c r="BL5" i="2"/>
  <c r="B68" i="2"/>
  <c r="B67" i="2"/>
  <c r="B69" i="2"/>
  <c r="B84" i="2"/>
  <c r="AW120" i="2"/>
  <c r="AW151" i="2"/>
  <c r="AW58" i="2"/>
  <c r="AW88" i="2"/>
  <c r="B85" i="2"/>
  <c r="AW33" i="2"/>
  <c r="AW6" i="2"/>
  <c r="AW42" i="2"/>
  <c r="AW71" i="2"/>
  <c r="AW20" i="2"/>
  <c r="L9" i="11" s="1"/>
  <c r="AW133" i="2"/>
  <c r="L18" i="11" s="1"/>
  <c r="AW161" i="2"/>
  <c r="L20" i="11" s="1"/>
  <c r="B86" i="2"/>
  <c r="AW99" i="2"/>
  <c r="L15" i="11" s="1"/>
  <c r="AW111" i="2"/>
  <c r="L16" i="11" s="1"/>
  <c r="BA5" i="2"/>
  <c r="AZ5" i="2"/>
  <c r="AY5" i="2"/>
  <c r="J113" i="7"/>
  <c r="K113" i="7"/>
  <c r="L113" i="7"/>
  <c r="N113" i="7"/>
  <c r="O113" i="7"/>
  <c r="P113" i="7"/>
  <c r="Q113" i="7"/>
  <c r="I137" i="7"/>
  <c r="I101" i="7"/>
  <c r="J101" i="7"/>
  <c r="K101" i="7"/>
  <c r="L101" i="7"/>
  <c r="N101" i="7"/>
  <c r="O101" i="7"/>
  <c r="P101" i="7"/>
  <c r="Q101" i="7"/>
  <c r="J132" i="7"/>
  <c r="L62" i="7"/>
  <c r="N62" i="7"/>
  <c r="O69" i="7"/>
  <c r="O62" i="7" s="1"/>
  <c r="P69" i="7"/>
  <c r="P62" i="7" s="1"/>
  <c r="Q69" i="7"/>
  <c r="Q62" i="7" s="1"/>
  <c r="I45" i="7"/>
  <c r="J45" i="7"/>
  <c r="K45" i="7"/>
  <c r="L45" i="7"/>
  <c r="N45" i="7"/>
  <c r="O45" i="7"/>
  <c r="P45" i="7"/>
  <c r="Q45" i="7"/>
  <c r="H46" i="7"/>
  <c r="H45" i="7" s="1"/>
  <c r="M46" i="7"/>
  <c r="M45" i="7" s="1"/>
  <c r="I124" i="7"/>
  <c r="I121" i="7" s="1"/>
  <c r="J124" i="7"/>
  <c r="J121" i="7" s="1"/>
  <c r="K124" i="7"/>
  <c r="K121" i="7" s="1"/>
  <c r="L124" i="7"/>
  <c r="L121" i="7" s="1"/>
  <c r="N124" i="7"/>
  <c r="O124" i="7"/>
  <c r="O121" i="7" s="1"/>
  <c r="P124" i="7"/>
  <c r="P121" i="7" s="1"/>
  <c r="Q124" i="7"/>
  <c r="Q121" i="7" s="1"/>
  <c r="I133" i="7"/>
  <c r="K133" i="7"/>
  <c r="L133" i="7"/>
  <c r="N133" i="7"/>
  <c r="O133" i="7"/>
  <c r="O132" i="7" s="1"/>
  <c r="P133" i="7"/>
  <c r="Q133" i="7"/>
  <c r="K137" i="7"/>
  <c r="L137" i="7"/>
  <c r="N137" i="7"/>
  <c r="P137" i="7"/>
  <c r="Q137" i="7"/>
  <c r="I140" i="7"/>
  <c r="K140" i="7"/>
  <c r="L140" i="7"/>
  <c r="N140" i="7"/>
  <c r="P140" i="7"/>
  <c r="Q140" i="7"/>
  <c r="I144" i="7"/>
  <c r="K144" i="7"/>
  <c r="L144" i="7"/>
  <c r="N144" i="7"/>
  <c r="O144" i="7"/>
  <c r="P144" i="7"/>
  <c r="Q144" i="7"/>
  <c r="I113" i="7"/>
  <c r="I105" i="7"/>
  <c r="J105" i="7"/>
  <c r="K105" i="7"/>
  <c r="L105" i="7"/>
  <c r="N105" i="7"/>
  <c r="O105" i="7"/>
  <c r="P105" i="7"/>
  <c r="Q105" i="7"/>
  <c r="I96" i="7"/>
  <c r="J96" i="7"/>
  <c r="K96" i="7"/>
  <c r="L96" i="7"/>
  <c r="N96" i="7"/>
  <c r="O96" i="7"/>
  <c r="P96" i="7"/>
  <c r="Q96" i="7"/>
  <c r="I92" i="7"/>
  <c r="J92" i="7"/>
  <c r="K92" i="7"/>
  <c r="L92" i="7"/>
  <c r="N92" i="7"/>
  <c r="P92" i="7"/>
  <c r="Q92" i="7"/>
  <c r="I62" i="7"/>
  <c r="J62" i="7"/>
  <c r="K62" i="7"/>
  <c r="I58" i="7"/>
  <c r="J58" i="7"/>
  <c r="K58" i="7"/>
  <c r="L58" i="7"/>
  <c r="N58" i="7"/>
  <c r="O58" i="7"/>
  <c r="P58" i="7"/>
  <c r="Q58" i="7"/>
  <c r="Q47" i="7" s="1"/>
  <c r="I54" i="7"/>
  <c r="J54" i="7"/>
  <c r="J47" i="7" s="1"/>
  <c r="K54" i="7"/>
  <c r="K47" i="7" s="1"/>
  <c r="L54" i="7"/>
  <c r="N54" i="7"/>
  <c r="I49" i="7"/>
  <c r="I48" i="7" s="1"/>
  <c r="J49" i="7"/>
  <c r="K49" i="7"/>
  <c r="L49" i="7"/>
  <c r="N49" i="7"/>
  <c r="N48" i="7" s="1"/>
  <c r="O49" i="7"/>
  <c r="P49" i="7"/>
  <c r="Q49" i="7"/>
  <c r="I26" i="7"/>
  <c r="J26" i="7"/>
  <c r="K26" i="7"/>
  <c r="L26" i="7"/>
  <c r="N26" i="7"/>
  <c r="O26" i="7"/>
  <c r="P26" i="7"/>
  <c r="Q26" i="7"/>
  <c r="I41" i="7"/>
  <c r="J41" i="7"/>
  <c r="K41" i="7"/>
  <c r="L41" i="7"/>
  <c r="N41" i="7"/>
  <c r="O41" i="7"/>
  <c r="P41" i="7"/>
  <c r="Q41" i="7"/>
  <c r="I37" i="7"/>
  <c r="J37" i="7"/>
  <c r="K37" i="7"/>
  <c r="L37" i="7"/>
  <c r="N37" i="7"/>
  <c r="N25" i="7" s="1"/>
  <c r="O37" i="7"/>
  <c r="P37" i="7"/>
  <c r="Q37" i="7"/>
  <c r="Q25" i="7" s="1"/>
  <c r="I18" i="7"/>
  <c r="J18" i="7"/>
  <c r="K18" i="7"/>
  <c r="L18" i="7"/>
  <c r="N18" i="7"/>
  <c r="O18" i="7"/>
  <c r="P18" i="7"/>
  <c r="Q18" i="7"/>
  <c r="I15" i="7"/>
  <c r="J15" i="7"/>
  <c r="K15" i="7"/>
  <c r="L15" i="7"/>
  <c r="N15" i="7"/>
  <c r="O15" i="7"/>
  <c r="P15" i="7"/>
  <c r="Q15" i="7"/>
  <c r="M14" i="7"/>
  <c r="M16" i="7"/>
  <c r="M15" i="7" s="1"/>
  <c r="M19" i="7"/>
  <c r="M20" i="7"/>
  <c r="M21" i="7"/>
  <c r="M22" i="7"/>
  <c r="M23" i="7"/>
  <c r="M24" i="7"/>
  <c r="M27" i="7"/>
  <c r="M28" i="7"/>
  <c r="M29" i="7"/>
  <c r="M30" i="7"/>
  <c r="M31" i="7"/>
  <c r="M32" i="7"/>
  <c r="M33" i="7"/>
  <c r="M34" i="7"/>
  <c r="M36" i="7"/>
  <c r="M38" i="7"/>
  <c r="M39" i="7"/>
  <c r="M40" i="7"/>
  <c r="M42" i="7"/>
  <c r="M43" i="7"/>
  <c r="M44" i="7"/>
  <c r="M48" i="7"/>
  <c r="M50" i="7"/>
  <c r="M51" i="7"/>
  <c r="M52" i="7"/>
  <c r="M53" i="7"/>
  <c r="M55" i="7"/>
  <c r="M56" i="7"/>
  <c r="M57" i="7"/>
  <c r="M59" i="7"/>
  <c r="M60" i="7"/>
  <c r="M61" i="7"/>
  <c r="M63" i="7"/>
  <c r="M64" i="7"/>
  <c r="M65" i="7"/>
  <c r="M66" i="7"/>
  <c r="M67" i="7"/>
  <c r="M68" i="7"/>
  <c r="M93" i="7"/>
  <c r="M94" i="7"/>
  <c r="M95" i="7"/>
  <c r="M97" i="7"/>
  <c r="M98" i="7"/>
  <c r="M99" i="7"/>
  <c r="M100" i="7"/>
  <c r="M102" i="7"/>
  <c r="M103" i="7"/>
  <c r="M104" i="7"/>
  <c r="M106" i="7"/>
  <c r="M107" i="7"/>
  <c r="M108" i="7"/>
  <c r="M109" i="7"/>
  <c r="M110" i="7"/>
  <c r="M111" i="7"/>
  <c r="M112" i="7"/>
  <c r="M114" i="7"/>
  <c r="M115" i="7"/>
  <c r="M116" i="7"/>
  <c r="M117" i="7"/>
  <c r="M118" i="7"/>
  <c r="M119" i="7"/>
  <c r="M120" i="7"/>
  <c r="M125" i="7"/>
  <c r="M126" i="7"/>
  <c r="M127" i="7"/>
  <c r="M128" i="7"/>
  <c r="M129" i="7"/>
  <c r="M130" i="7"/>
  <c r="M134" i="7"/>
  <c r="M135" i="7"/>
  <c r="M136" i="7"/>
  <c r="M138" i="7"/>
  <c r="M139" i="7"/>
  <c r="M141" i="7"/>
  <c r="M142" i="7"/>
  <c r="M143" i="7"/>
  <c r="M145" i="7"/>
  <c r="M144" i="7" s="1"/>
  <c r="M146" i="7"/>
  <c r="M13" i="7"/>
  <c r="H14" i="7"/>
  <c r="H16" i="7"/>
  <c r="H15" i="7" s="1"/>
  <c r="H19" i="7"/>
  <c r="H20" i="7"/>
  <c r="H21" i="7"/>
  <c r="H22" i="7"/>
  <c r="H23" i="7"/>
  <c r="H24" i="7"/>
  <c r="H27" i="7"/>
  <c r="H28" i="7"/>
  <c r="H29" i="7"/>
  <c r="H30" i="7"/>
  <c r="H31" i="7"/>
  <c r="H32" i="7"/>
  <c r="H33" i="7"/>
  <c r="H34" i="7"/>
  <c r="H36" i="7"/>
  <c r="H38" i="7"/>
  <c r="H39" i="7"/>
  <c r="H40" i="7"/>
  <c r="H42" i="7"/>
  <c r="H43" i="7"/>
  <c r="H44" i="7"/>
  <c r="H48" i="7"/>
  <c r="H50" i="7"/>
  <c r="H51" i="7"/>
  <c r="H52" i="7"/>
  <c r="H53" i="7"/>
  <c r="H55" i="7"/>
  <c r="H56" i="7"/>
  <c r="H57" i="7"/>
  <c r="H59" i="7"/>
  <c r="H60" i="7"/>
  <c r="H61" i="7"/>
  <c r="H63" i="7"/>
  <c r="H93" i="7"/>
  <c r="H94" i="7"/>
  <c r="H95" i="7"/>
  <c r="H97" i="7"/>
  <c r="H98" i="7"/>
  <c r="H99" i="7"/>
  <c r="H100" i="7"/>
  <c r="H102" i="7"/>
  <c r="H103" i="7"/>
  <c r="H104" i="7"/>
  <c r="H106" i="7"/>
  <c r="H107" i="7"/>
  <c r="H108" i="7"/>
  <c r="H109" i="7"/>
  <c r="H110" i="7"/>
  <c r="H111" i="7"/>
  <c r="H112" i="7"/>
  <c r="H114" i="7"/>
  <c r="H115" i="7"/>
  <c r="H116" i="7"/>
  <c r="H117" i="7"/>
  <c r="H118" i="7"/>
  <c r="H119" i="7"/>
  <c r="H120" i="7"/>
  <c r="H125" i="7"/>
  <c r="H126" i="7"/>
  <c r="H127" i="7"/>
  <c r="H128" i="7"/>
  <c r="H129" i="7"/>
  <c r="H130" i="7"/>
  <c r="H134" i="7"/>
  <c r="H135" i="7"/>
  <c r="H136" i="7"/>
  <c r="H138" i="7"/>
  <c r="H139" i="7"/>
  <c r="H141" i="7"/>
  <c r="H142" i="7"/>
  <c r="H143" i="7"/>
  <c r="H145" i="7"/>
  <c r="H144" i="7" s="1"/>
  <c r="H146" i="7"/>
  <c r="H13" i="7"/>
  <c r="I12" i="7"/>
  <c r="J12" i="7"/>
  <c r="K12" i="7"/>
  <c r="L12" i="7"/>
  <c r="N12" i="7"/>
  <c r="O12" i="7"/>
  <c r="P12" i="7"/>
  <c r="Q12" i="7"/>
  <c r="C146" i="7"/>
  <c r="B146" i="7"/>
  <c r="A146" i="7"/>
  <c r="C145" i="7"/>
  <c r="B145" i="7"/>
  <c r="A145" i="7"/>
  <c r="C144" i="7"/>
  <c r="B144" i="7"/>
  <c r="A144" i="7"/>
  <c r="C143" i="7"/>
  <c r="B143" i="7"/>
  <c r="A143" i="7"/>
  <c r="C142" i="7"/>
  <c r="B142" i="7"/>
  <c r="A142" i="7"/>
  <c r="C141" i="7"/>
  <c r="B141" i="7"/>
  <c r="A141" i="7"/>
  <c r="C140" i="7"/>
  <c r="B140" i="7"/>
  <c r="A140" i="7"/>
  <c r="C139" i="7"/>
  <c r="B139" i="7"/>
  <c r="A139" i="7"/>
  <c r="C138" i="7"/>
  <c r="B138" i="7"/>
  <c r="A138" i="7"/>
  <c r="C137" i="7"/>
  <c r="B137" i="7"/>
  <c r="A137" i="7"/>
  <c r="C136" i="7"/>
  <c r="B136" i="7"/>
  <c r="A136" i="7"/>
  <c r="C135" i="7"/>
  <c r="B135" i="7"/>
  <c r="A135" i="7"/>
  <c r="C134" i="7"/>
  <c r="B134" i="7"/>
  <c r="A134" i="7"/>
  <c r="C133" i="7"/>
  <c r="B133" i="7"/>
  <c r="A133" i="7"/>
  <c r="C132" i="7"/>
  <c r="B132" i="7"/>
  <c r="A132" i="7"/>
  <c r="C131" i="7"/>
  <c r="B131" i="7"/>
  <c r="A131" i="7"/>
  <c r="C130" i="7"/>
  <c r="B130" i="7"/>
  <c r="A130" i="7"/>
  <c r="C129" i="7"/>
  <c r="B129" i="7"/>
  <c r="A129" i="7"/>
  <c r="C128" i="7"/>
  <c r="B128" i="7"/>
  <c r="A128" i="7"/>
  <c r="C127" i="7"/>
  <c r="B127" i="7"/>
  <c r="A127" i="7"/>
  <c r="C126" i="7"/>
  <c r="B126" i="7"/>
  <c r="A126" i="7"/>
  <c r="C125" i="7"/>
  <c r="B125" i="7"/>
  <c r="A125" i="7"/>
  <c r="C124" i="7"/>
  <c r="B124" i="7"/>
  <c r="A124" i="7"/>
  <c r="C121" i="7"/>
  <c r="B121" i="7"/>
  <c r="A121" i="7"/>
  <c r="C120" i="7"/>
  <c r="B120" i="7"/>
  <c r="A120" i="7"/>
  <c r="C119" i="7"/>
  <c r="B119" i="7"/>
  <c r="A119" i="7"/>
  <c r="C118" i="7"/>
  <c r="B118" i="7"/>
  <c r="A118" i="7"/>
  <c r="C117" i="7"/>
  <c r="B117" i="7"/>
  <c r="A117" i="7"/>
  <c r="C116" i="7"/>
  <c r="B116" i="7"/>
  <c r="A116" i="7"/>
  <c r="C115" i="7"/>
  <c r="B115" i="7"/>
  <c r="A115" i="7"/>
  <c r="C114" i="7"/>
  <c r="B114" i="7"/>
  <c r="A114" i="7"/>
  <c r="C113" i="7"/>
  <c r="B113" i="7"/>
  <c r="A113" i="7"/>
  <c r="C112" i="7"/>
  <c r="B112" i="7"/>
  <c r="A112" i="7"/>
  <c r="C111" i="7"/>
  <c r="B111" i="7"/>
  <c r="A111" i="7"/>
  <c r="C110" i="7"/>
  <c r="B110" i="7"/>
  <c r="A110" i="7"/>
  <c r="C109" i="7"/>
  <c r="B109" i="7"/>
  <c r="A109" i="7"/>
  <c r="C108" i="7"/>
  <c r="B108" i="7"/>
  <c r="A108" i="7"/>
  <c r="C107" i="7"/>
  <c r="B107" i="7"/>
  <c r="A107" i="7"/>
  <c r="C106" i="7"/>
  <c r="B106" i="7"/>
  <c r="A106" i="7"/>
  <c r="C105" i="7"/>
  <c r="B105" i="7"/>
  <c r="A105" i="7"/>
  <c r="C104" i="7"/>
  <c r="B104" i="7"/>
  <c r="A104" i="7"/>
  <c r="C103" i="7"/>
  <c r="B103" i="7"/>
  <c r="A103" i="7"/>
  <c r="C102" i="7"/>
  <c r="B102" i="7"/>
  <c r="A102" i="7"/>
  <c r="C101" i="7"/>
  <c r="B101" i="7"/>
  <c r="A101" i="7"/>
  <c r="C100" i="7"/>
  <c r="B100" i="7"/>
  <c r="A100" i="7"/>
  <c r="C99" i="7"/>
  <c r="B99" i="7"/>
  <c r="A99" i="7"/>
  <c r="C98" i="7"/>
  <c r="B98" i="7"/>
  <c r="A98" i="7"/>
  <c r="C97" i="7"/>
  <c r="B97" i="7"/>
  <c r="A97" i="7"/>
  <c r="C96" i="7"/>
  <c r="B96" i="7"/>
  <c r="A96" i="7"/>
  <c r="C95" i="7"/>
  <c r="B95" i="7"/>
  <c r="A95" i="7"/>
  <c r="C94" i="7"/>
  <c r="B94" i="7"/>
  <c r="A94" i="7"/>
  <c r="C93" i="7"/>
  <c r="B93" i="7"/>
  <c r="A93" i="7"/>
  <c r="C92" i="7"/>
  <c r="B92" i="7"/>
  <c r="A92" i="7"/>
  <c r="C91" i="7"/>
  <c r="B91" i="7"/>
  <c r="A91" i="7"/>
  <c r="C70" i="7"/>
  <c r="B70" i="7"/>
  <c r="A70" i="7"/>
  <c r="C69" i="7"/>
  <c r="B69" i="7"/>
  <c r="A69" i="7"/>
  <c r="C68" i="7"/>
  <c r="B68" i="7"/>
  <c r="A68" i="7"/>
  <c r="C67" i="7"/>
  <c r="B67" i="7"/>
  <c r="A67" i="7"/>
  <c r="C66" i="7"/>
  <c r="B66" i="7"/>
  <c r="A66" i="7"/>
  <c r="C65" i="7"/>
  <c r="B65" i="7"/>
  <c r="A65" i="7"/>
  <c r="C64" i="7"/>
  <c r="B64" i="7"/>
  <c r="A64" i="7"/>
  <c r="C63" i="7"/>
  <c r="B63" i="7"/>
  <c r="A63" i="7"/>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4" i="7"/>
  <c r="B44" i="7"/>
  <c r="A44" i="7"/>
  <c r="C43" i="7"/>
  <c r="B43" i="7"/>
  <c r="A43" i="7"/>
  <c r="C42" i="7"/>
  <c r="B42" i="7"/>
  <c r="A42" i="7"/>
  <c r="C41" i="7"/>
  <c r="B41" i="7"/>
  <c r="A41" i="7"/>
  <c r="C40" i="7"/>
  <c r="B40" i="7"/>
  <c r="A40" i="7"/>
  <c r="C39" i="7"/>
  <c r="B39" i="7"/>
  <c r="A39" i="7"/>
  <c r="C38" i="7"/>
  <c r="B38" i="7"/>
  <c r="A38" i="7"/>
  <c r="C37" i="7"/>
  <c r="B37" i="7"/>
  <c r="A37" i="7"/>
  <c r="C36" i="7"/>
  <c r="B36" i="7"/>
  <c r="A36" i="7"/>
  <c r="C34" i="7"/>
  <c r="B34" i="7"/>
  <c r="A34" i="7"/>
  <c r="C33" i="7"/>
  <c r="B33" i="7"/>
  <c r="A33" i="7"/>
  <c r="C32" i="7"/>
  <c r="B32" i="7"/>
  <c r="A32" i="7"/>
  <c r="C31" i="7"/>
  <c r="B31" i="7"/>
  <c r="A31" i="7"/>
  <c r="C30" i="7"/>
  <c r="B30" i="7"/>
  <c r="A30" i="7"/>
  <c r="C29" i="7"/>
  <c r="B29" i="7"/>
  <c r="A29" i="7"/>
  <c r="C28" i="7"/>
  <c r="B28" i="7"/>
  <c r="A28" i="7"/>
  <c r="C27" i="7"/>
  <c r="B27" i="7"/>
  <c r="A27" i="7"/>
  <c r="C26" i="7"/>
  <c r="B26" i="7"/>
  <c r="A26" i="7"/>
  <c r="C25" i="7"/>
  <c r="B25" i="7"/>
  <c r="A25" i="7"/>
  <c r="C24" i="7"/>
  <c r="B24" i="7"/>
  <c r="A24" i="7"/>
  <c r="C23" i="7"/>
  <c r="B23" i="7"/>
  <c r="A23" i="7"/>
  <c r="C22" i="7"/>
  <c r="B22" i="7"/>
  <c r="A22" i="7"/>
  <c r="C21" i="7"/>
  <c r="B21" i="7"/>
  <c r="A21" i="7"/>
  <c r="C20" i="7"/>
  <c r="B20" i="7"/>
  <c r="A20" i="7"/>
  <c r="C19" i="7"/>
  <c r="B19" i="7"/>
  <c r="A19" i="7"/>
  <c r="C18" i="7"/>
  <c r="B18" i="7"/>
  <c r="A18" i="7"/>
  <c r="C17" i="7"/>
  <c r="B17" i="7"/>
  <c r="A17" i="7"/>
  <c r="C16" i="7"/>
  <c r="B16" i="7"/>
  <c r="A16" i="7"/>
  <c r="C15" i="7"/>
  <c r="B15" i="7"/>
  <c r="A15" i="7"/>
  <c r="C14" i="7"/>
  <c r="B14" i="7"/>
  <c r="A14" i="7"/>
  <c r="C13" i="7"/>
  <c r="B13" i="7"/>
  <c r="A13" i="7"/>
  <c r="C12" i="7"/>
  <c r="B12" i="7"/>
  <c r="A12" i="7"/>
  <c r="F8" i="5"/>
  <c r="E57" i="5"/>
  <c r="F35" i="5"/>
  <c r="G35" i="5"/>
  <c r="H35" i="5"/>
  <c r="I35" i="5"/>
  <c r="K35" i="5"/>
  <c r="L35" i="5"/>
  <c r="M35" i="5"/>
  <c r="N35" i="5"/>
  <c r="F12" i="5"/>
  <c r="G12" i="5"/>
  <c r="G8" i="5" s="1"/>
  <c r="H12" i="5"/>
  <c r="I12" i="5"/>
  <c r="I8" i="5" s="1"/>
  <c r="K12" i="5"/>
  <c r="K8" i="5" s="1"/>
  <c r="L12" i="5"/>
  <c r="L8" i="5" s="1"/>
  <c r="M12" i="5"/>
  <c r="N12" i="5"/>
  <c r="E14" i="5"/>
  <c r="J14" i="5"/>
  <c r="F22" i="5"/>
  <c r="F21" i="5" s="1"/>
  <c r="G22" i="5"/>
  <c r="G21" i="5" s="1"/>
  <c r="H22" i="5"/>
  <c r="H21" i="5" s="1"/>
  <c r="I22" i="5"/>
  <c r="I21" i="5" s="1"/>
  <c r="K22" i="5"/>
  <c r="K21" i="5" s="1"/>
  <c r="J10" i="5"/>
  <c r="J11" i="5"/>
  <c r="J13" i="5"/>
  <c r="J15" i="5"/>
  <c r="J16" i="5"/>
  <c r="J17" i="5"/>
  <c r="J18" i="5"/>
  <c r="J19" i="5"/>
  <c r="J20" i="5"/>
  <c r="J23" i="5"/>
  <c r="J24" i="5"/>
  <c r="J25" i="5"/>
  <c r="J26" i="5"/>
  <c r="J27" i="5"/>
  <c r="J28" i="5"/>
  <c r="J29" i="5"/>
  <c r="J30" i="5"/>
  <c r="J31" i="5"/>
  <c r="J32" i="5"/>
  <c r="J33" i="5"/>
  <c r="J34" i="5"/>
  <c r="J36" i="5"/>
  <c r="J37" i="5"/>
  <c r="J38" i="5"/>
  <c r="J39" i="5"/>
  <c r="J40" i="5"/>
  <c r="J41" i="5"/>
  <c r="J42" i="5"/>
  <c r="J43" i="5"/>
  <c r="J44" i="5"/>
  <c r="J45" i="5"/>
  <c r="J46" i="5"/>
  <c r="J47" i="5"/>
  <c r="J49" i="5"/>
  <c r="J48" i="5" s="1"/>
  <c r="J50" i="5"/>
  <c r="J51" i="5"/>
  <c r="J52" i="5"/>
  <c r="J53" i="5"/>
  <c r="J55" i="5"/>
  <c r="J54" i="5" s="1"/>
  <c r="J56" i="5"/>
  <c r="J58" i="5"/>
  <c r="J9" i="5"/>
  <c r="E10" i="5"/>
  <c r="E11" i="5"/>
  <c r="E13" i="5"/>
  <c r="E15" i="5"/>
  <c r="E16" i="5"/>
  <c r="E17" i="5"/>
  <c r="E18" i="5"/>
  <c r="E19" i="5"/>
  <c r="E20" i="5"/>
  <c r="E23" i="5"/>
  <c r="E24" i="5"/>
  <c r="E25" i="5"/>
  <c r="E26" i="5"/>
  <c r="E27" i="5"/>
  <c r="E28" i="5"/>
  <c r="E29" i="5"/>
  <c r="E30" i="5"/>
  <c r="E31" i="5"/>
  <c r="E32" i="5"/>
  <c r="E33" i="5"/>
  <c r="E34" i="5"/>
  <c r="E36" i="5"/>
  <c r="E37" i="5"/>
  <c r="E38" i="5"/>
  <c r="E39" i="5"/>
  <c r="E40" i="5"/>
  <c r="E41" i="5"/>
  <c r="E42" i="5"/>
  <c r="E43" i="5"/>
  <c r="E44" i="5"/>
  <c r="E45" i="5"/>
  <c r="E46" i="5"/>
  <c r="E47" i="5"/>
  <c r="E49" i="5"/>
  <c r="E50" i="5"/>
  <c r="E51" i="5"/>
  <c r="E52" i="5"/>
  <c r="E53" i="5"/>
  <c r="E55" i="5"/>
  <c r="E54" i="5" s="1"/>
  <c r="E56" i="5"/>
  <c r="E58" i="5"/>
  <c r="E9" i="5"/>
  <c r="F2" i="2"/>
  <c r="CP8" i="2"/>
  <c r="CP9" i="2"/>
  <c r="CP10" i="2"/>
  <c r="CP11" i="2"/>
  <c r="CP12" i="2"/>
  <c r="CP13" i="2"/>
  <c r="CP14" i="2"/>
  <c r="CP15" i="2"/>
  <c r="CP16" i="2"/>
  <c r="CP17" i="2"/>
  <c r="CP18" i="2"/>
  <c r="CP19" i="2"/>
  <c r="CP21" i="2"/>
  <c r="CP22" i="2"/>
  <c r="CP23" i="2"/>
  <c r="CP24" i="2"/>
  <c r="CP25" i="2"/>
  <c r="CP26" i="2"/>
  <c r="CP27" i="2"/>
  <c r="CP28" i="2"/>
  <c r="CP29" i="2"/>
  <c r="CP30" i="2"/>
  <c r="CP31" i="2"/>
  <c r="CP32" i="2"/>
  <c r="CP34" i="2"/>
  <c r="CP35" i="2"/>
  <c r="CP36" i="2"/>
  <c r="CP37" i="2"/>
  <c r="CP38" i="2"/>
  <c r="CP39" i="2"/>
  <c r="CP40" i="2"/>
  <c r="CP41" i="2"/>
  <c r="CP43" i="2"/>
  <c r="CP44" i="2"/>
  <c r="CP45" i="2"/>
  <c r="CP46" i="2"/>
  <c r="CP47" i="2"/>
  <c r="CP48" i="2"/>
  <c r="CP49" i="2"/>
  <c r="CP50" i="2"/>
  <c r="CP51" i="2"/>
  <c r="CP52" i="2"/>
  <c r="CP53" i="2"/>
  <c r="CP54" i="2"/>
  <c r="CP55" i="2"/>
  <c r="CP56" i="2"/>
  <c r="CP57" i="2"/>
  <c r="CP59" i="2"/>
  <c r="CP60" i="2"/>
  <c r="CP61" i="2"/>
  <c r="CP62" i="2"/>
  <c r="CP63" i="2"/>
  <c r="CP64" i="2"/>
  <c r="CP65" i="2"/>
  <c r="CP66" i="2"/>
  <c r="CP70" i="2"/>
  <c r="CP72" i="2"/>
  <c r="CP73" i="2"/>
  <c r="CP74" i="2"/>
  <c r="CP75" i="2"/>
  <c r="CP76" i="2"/>
  <c r="CP77" i="2"/>
  <c r="CP78" i="2"/>
  <c r="CP79" i="2"/>
  <c r="CP87" i="2"/>
  <c r="CP89" i="2"/>
  <c r="CP90" i="2"/>
  <c r="CP91" i="2"/>
  <c r="CP92" i="2"/>
  <c r="CP93" i="2"/>
  <c r="CP94" i="2"/>
  <c r="CP95" i="2"/>
  <c r="CP96" i="2"/>
  <c r="CP97" i="2"/>
  <c r="CP100" i="2"/>
  <c r="CP101" i="2"/>
  <c r="CP102" i="2"/>
  <c r="CP103" i="2"/>
  <c r="CP104" i="2"/>
  <c r="CP105" i="2"/>
  <c r="CP106" i="2"/>
  <c r="CP107" i="2"/>
  <c r="CP108" i="2"/>
  <c r="CP109" i="2"/>
  <c r="CP110" i="2"/>
  <c r="CP112" i="2"/>
  <c r="CP113" i="2"/>
  <c r="CP114" i="2"/>
  <c r="CP115" i="2"/>
  <c r="CP116" i="2"/>
  <c r="CP118" i="2"/>
  <c r="CP119" i="2"/>
  <c r="CP121" i="2"/>
  <c r="CP122" i="2"/>
  <c r="CP123" i="2"/>
  <c r="CP124" i="2"/>
  <c r="CP125" i="2"/>
  <c r="CP126" i="2"/>
  <c r="CP127" i="2"/>
  <c r="CP128" i="2"/>
  <c r="CP129" i="2"/>
  <c r="CP130" i="2"/>
  <c r="CP131" i="2"/>
  <c r="CP132" i="2"/>
  <c r="CP134" i="2"/>
  <c r="CP135" i="2"/>
  <c r="CP136" i="2"/>
  <c r="CP137" i="2"/>
  <c r="CP138" i="2"/>
  <c r="CP139" i="2"/>
  <c r="CP140" i="2"/>
  <c r="CP141" i="2"/>
  <c r="CP142" i="2"/>
  <c r="CP143" i="2"/>
  <c r="CP144" i="2"/>
  <c r="CP145" i="2"/>
  <c r="CP146" i="2"/>
  <c r="CP147" i="2"/>
  <c r="CP148" i="2"/>
  <c r="CP149" i="2"/>
  <c r="CP150" i="2"/>
  <c r="CP152" i="2"/>
  <c r="CP153" i="2"/>
  <c r="CP154" i="2"/>
  <c r="CP155" i="2"/>
  <c r="CP156" i="2"/>
  <c r="CP157" i="2"/>
  <c r="CP160" i="2"/>
  <c r="CP162" i="2"/>
  <c r="CP163" i="2"/>
  <c r="CP164" i="2"/>
  <c r="CP165" i="2"/>
  <c r="CP166" i="2"/>
  <c r="CP167" i="2"/>
  <c r="CP168" i="2"/>
  <c r="CP169" i="2"/>
  <c r="CP170" i="2"/>
  <c r="CP171" i="2"/>
  <c r="CP172" i="2"/>
  <c r="CP173" i="2"/>
  <c r="CP174" i="2"/>
  <c r="CP175" i="2"/>
  <c r="CP7" i="2"/>
  <c r="CO6" i="2"/>
  <c r="CQ6" i="2"/>
  <c r="CR6" i="2"/>
  <c r="CS6" i="2"/>
  <c r="CT6" i="2"/>
  <c r="CO20" i="2"/>
  <c r="CQ20" i="2"/>
  <c r="CR20" i="2"/>
  <c r="CS20" i="2"/>
  <c r="CT20" i="2"/>
  <c r="CO33" i="2"/>
  <c r="CQ33" i="2"/>
  <c r="CR33" i="2"/>
  <c r="CS33" i="2"/>
  <c r="CT33" i="2"/>
  <c r="CO42" i="2"/>
  <c r="CQ42" i="2"/>
  <c r="CR42" i="2"/>
  <c r="CS42" i="2"/>
  <c r="CT42" i="2"/>
  <c r="CO58" i="2"/>
  <c r="CQ58" i="2"/>
  <c r="CR58" i="2"/>
  <c r="CS58" i="2"/>
  <c r="CT58" i="2"/>
  <c r="CO71" i="2"/>
  <c r="CQ71" i="2"/>
  <c r="CR71" i="2"/>
  <c r="CS71" i="2"/>
  <c r="CT71" i="2"/>
  <c r="CO88" i="2"/>
  <c r="CQ88" i="2"/>
  <c r="CR88" i="2"/>
  <c r="CS88" i="2"/>
  <c r="CT88" i="2"/>
  <c r="CO99" i="2"/>
  <c r="CQ99" i="2"/>
  <c r="CR99" i="2"/>
  <c r="CS99" i="2"/>
  <c r="CT99" i="2"/>
  <c r="CO111" i="2"/>
  <c r="CQ111" i="2"/>
  <c r="CR111" i="2"/>
  <c r="CS111" i="2"/>
  <c r="CT111" i="2"/>
  <c r="CO120" i="2"/>
  <c r="CQ120" i="2"/>
  <c r="CR120" i="2"/>
  <c r="CS120" i="2"/>
  <c r="CT120" i="2"/>
  <c r="CO133" i="2"/>
  <c r="CQ133" i="2"/>
  <c r="CR133" i="2"/>
  <c r="CS133" i="2"/>
  <c r="CT133" i="2"/>
  <c r="CO151" i="2"/>
  <c r="CQ151" i="2"/>
  <c r="CR151" i="2"/>
  <c r="CS151" i="2"/>
  <c r="CT151" i="2"/>
  <c r="CO161" i="2"/>
  <c r="CQ161" i="2"/>
  <c r="CR161" i="2"/>
  <c r="CS161" i="2"/>
  <c r="CT161" i="2"/>
  <c r="CU42" i="2"/>
  <c r="E48" i="5" l="1"/>
  <c r="N121" i="7"/>
  <c r="M121" i="7" s="1"/>
  <c r="M124" i="7"/>
  <c r="O91" i="7"/>
  <c r="I47" i="7"/>
  <c r="I25" i="7"/>
  <c r="I17" i="7" s="1"/>
  <c r="I11" i="7" s="1"/>
  <c r="J91" i="7"/>
  <c r="N91" i="7"/>
  <c r="P132" i="7"/>
  <c r="P131" i="7" s="1"/>
  <c r="M113" i="7"/>
  <c r="Q132" i="7"/>
  <c r="L132" i="7"/>
  <c r="L131" i="7" s="1"/>
  <c r="N132" i="7"/>
  <c r="N131" i="7" s="1"/>
  <c r="K132" i="7"/>
  <c r="K131" i="7" s="1"/>
  <c r="M101" i="7"/>
  <c r="BI5" i="2"/>
  <c r="N7" i="11" s="1"/>
  <c r="CP161" i="2"/>
  <c r="Q20" i="11" s="1"/>
  <c r="CP58" i="2"/>
  <c r="CP133" i="2"/>
  <c r="Q18" i="11" s="1"/>
  <c r="CP88" i="2"/>
  <c r="Q14" i="11" s="1"/>
  <c r="CP33" i="2"/>
  <c r="CP120" i="2"/>
  <c r="Q17" i="11" s="1"/>
  <c r="CP71" i="2"/>
  <c r="Q13" i="11" s="1"/>
  <c r="CP20" i="2"/>
  <c r="CO5" i="2"/>
  <c r="CP111" i="2"/>
  <c r="CP151" i="2"/>
  <c r="CP99" i="2"/>
  <c r="CP42" i="2"/>
  <c r="CT5" i="2"/>
  <c r="CS5" i="2"/>
  <c r="Q91" i="7"/>
  <c r="I132" i="7"/>
  <c r="I131" i="7" s="1"/>
  <c r="L91" i="7"/>
  <c r="I91" i="7"/>
  <c r="J25" i="7"/>
  <c r="J17" i="7" s="1"/>
  <c r="H133" i="7"/>
  <c r="H105" i="7"/>
  <c r="H54" i="7"/>
  <c r="H49" i="7"/>
  <c r="M137" i="7"/>
  <c r="H26" i="7"/>
  <c r="Q131" i="7"/>
  <c r="M140" i="7"/>
  <c r="M37" i="7"/>
  <c r="H12" i="7"/>
  <c r="M133" i="7"/>
  <c r="J131" i="7"/>
  <c r="M54" i="7"/>
  <c r="N47" i="7"/>
  <c r="H137" i="7"/>
  <c r="H113" i="7"/>
  <c r="H58" i="7"/>
  <c r="M12" i="7"/>
  <c r="M58" i="7"/>
  <c r="O25" i="7"/>
  <c r="M26" i="7"/>
  <c r="N17" i="7"/>
  <c r="H124" i="7"/>
  <c r="H121" i="7" s="1"/>
  <c r="H92" i="7"/>
  <c r="M92" i="7"/>
  <c r="M62" i="7"/>
  <c r="L47" i="7"/>
  <c r="O131" i="7"/>
  <c r="H140" i="7"/>
  <c r="H101" i="7"/>
  <c r="H96" i="7"/>
  <c r="H62" i="7"/>
  <c r="M105" i="7"/>
  <c r="M96" i="7"/>
  <c r="M49" i="7"/>
  <c r="P47" i="7"/>
  <c r="H41" i="7"/>
  <c r="M41" i="7"/>
  <c r="K25" i="7"/>
  <c r="K17" i="7" s="1"/>
  <c r="H37" i="7"/>
  <c r="H18" i="7"/>
  <c r="M18" i="7"/>
  <c r="P25" i="7"/>
  <c r="P17" i="7" s="1"/>
  <c r="L25" i="7"/>
  <c r="L17" i="7" s="1"/>
  <c r="Q17" i="7"/>
  <c r="E35" i="5"/>
  <c r="J35" i="5"/>
  <c r="E12" i="5"/>
  <c r="E22" i="5"/>
  <c r="E21" i="5" s="1"/>
  <c r="J12" i="5"/>
  <c r="J22" i="5"/>
  <c r="J21" i="5" s="1"/>
  <c r="CP6" i="2"/>
  <c r="CQ5" i="2"/>
  <c r="CR5" i="2"/>
  <c r="N11" i="7" l="1"/>
  <c r="M25" i="7"/>
  <c r="M17" i="7" s="1"/>
  <c r="Q11" i="7"/>
  <c r="M132" i="7"/>
  <c r="M131" i="7" s="1"/>
  <c r="CP5" i="2"/>
  <c r="Q7" i="11" s="1"/>
  <c r="H25" i="7"/>
  <c r="H17" i="7" s="1"/>
  <c r="H47" i="7"/>
  <c r="J11" i="7"/>
  <c r="H132" i="7"/>
  <c r="H131" i="7" s="1"/>
  <c r="K11" i="7"/>
  <c r="L11" i="7"/>
  <c r="M91" i="7"/>
  <c r="H91" i="7"/>
  <c r="O11" i="7"/>
  <c r="P11" i="7"/>
  <c r="M47" i="7"/>
  <c r="B136" i="5"/>
  <c r="O54" i="5"/>
  <c r="M54" i="5"/>
  <c r="H8" i="5"/>
  <c r="O48" i="5"/>
  <c r="N48" i="5"/>
  <c r="M48" i="5"/>
  <c r="O34" i="5"/>
  <c r="O21" i="5"/>
  <c r="N21" i="5"/>
  <c r="N8" i="5" s="1"/>
  <c r="M21" i="5"/>
  <c r="O12" i="5"/>
  <c r="J8" i="5" l="1"/>
  <c r="M8" i="5"/>
  <c r="H11" i="7"/>
  <c r="M11" i="7"/>
  <c r="O8" i="5"/>
  <c r="E8" i="5"/>
  <c r="AI58" i="2" l="1"/>
  <c r="AE58" i="2"/>
  <c r="AF58" i="2"/>
  <c r="D131" i="3" l="1"/>
  <c r="C131" i="3"/>
  <c r="D124" i="3"/>
  <c r="C124" i="3"/>
  <c r="C115" i="3"/>
  <c r="D109" i="3"/>
  <c r="C109" i="3"/>
  <c r="C101" i="3"/>
  <c r="C92" i="3"/>
  <c r="C86" i="3"/>
  <c r="D73" i="3"/>
  <c r="C73" i="3"/>
  <c r="C70" i="3"/>
  <c r="C64" i="3" s="1"/>
  <c r="D64" i="3"/>
  <c r="C53" i="3"/>
  <c r="D43" i="3"/>
  <c r="D39" i="3" s="1"/>
  <c r="C43" i="3"/>
  <c r="C40" i="3"/>
  <c r="S34" i="3"/>
  <c r="T32" i="3"/>
  <c r="R31" i="3"/>
  <c r="Q31" i="3"/>
  <c r="P31" i="3"/>
  <c r="O31" i="3"/>
  <c r="N31" i="3"/>
  <c r="M31" i="3"/>
  <c r="L31" i="3"/>
  <c r="K31" i="3"/>
  <c r="J31" i="3"/>
  <c r="I31" i="3"/>
  <c r="H31" i="3"/>
  <c r="G31" i="3"/>
  <c r="F31" i="3"/>
  <c r="S30" i="3"/>
  <c r="S29" i="3"/>
  <c r="S28" i="3"/>
  <c r="S27" i="3"/>
  <c r="S26" i="3"/>
  <c r="S31" i="3" s="1"/>
  <c r="T18" i="3"/>
  <c r="R16" i="3"/>
  <c r="R17" i="3" s="1"/>
  <c r="Q16" i="3"/>
  <c r="Q17" i="3" s="1"/>
  <c r="P16" i="3"/>
  <c r="P17" i="3" s="1"/>
  <c r="O16" i="3"/>
  <c r="O17" i="3" s="1"/>
  <c r="N16" i="3"/>
  <c r="N17" i="3" s="1"/>
  <c r="M16" i="3"/>
  <c r="M17" i="3" s="1"/>
  <c r="L16" i="3"/>
  <c r="L17" i="3" s="1"/>
  <c r="K16" i="3"/>
  <c r="K17" i="3" s="1"/>
  <c r="J16" i="3"/>
  <c r="J17" i="3" s="1"/>
  <c r="I16" i="3"/>
  <c r="I17" i="3" s="1"/>
  <c r="H16" i="3"/>
  <c r="H17" i="3" s="1"/>
  <c r="G16" i="3"/>
  <c r="G17" i="3" s="1"/>
  <c r="F16" i="3"/>
  <c r="F17" i="3" s="1"/>
  <c r="S15" i="3"/>
  <c r="S14" i="3"/>
  <c r="S13" i="3"/>
  <c r="S12" i="3"/>
  <c r="S11" i="3"/>
  <c r="S10" i="3"/>
  <c r="S9" i="3"/>
  <c r="S8" i="3"/>
  <c r="S7" i="3"/>
  <c r="S6" i="3"/>
  <c r="S5" i="3"/>
  <c r="S3" i="3"/>
  <c r="S2" i="3"/>
  <c r="C39" i="3" l="1"/>
  <c r="T26" i="3"/>
  <c r="T29" i="3"/>
  <c r="T27" i="3"/>
  <c r="G32" i="3"/>
  <c r="T28" i="3"/>
  <c r="K32" i="3"/>
  <c r="T30" i="3"/>
  <c r="S16" i="3"/>
  <c r="S17" i="3" s="1"/>
  <c r="H32" i="3"/>
  <c r="L32" i="3"/>
  <c r="P32" i="3"/>
  <c r="O32" i="3"/>
  <c r="T22" i="3"/>
  <c r="I32" i="3"/>
  <c r="M32" i="3"/>
  <c r="Q32" i="3"/>
  <c r="T34" i="3"/>
  <c r="F32" i="3"/>
  <c r="J32" i="3"/>
  <c r="N32" i="3"/>
  <c r="R32" i="3"/>
  <c r="S18" i="3" l="1"/>
  <c r="S22" i="3" s="1"/>
  <c r="I18" i="3"/>
  <c r="I22" i="3"/>
  <c r="L34" i="3"/>
  <c r="K18" i="3"/>
  <c r="G34" i="3"/>
  <c r="H34" i="3"/>
  <c r="R34" i="3"/>
  <c r="Q18" i="3"/>
  <c r="Q34" i="3"/>
  <c r="O34" i="3"/>
  <c r="K34" i="3"/>
  <c r="J34" i="3"/>
  <c r="I34" i="3"/>
  <c r="T2" i="3"/>
  <c r="R18" i="3"/>
  <c r="J18" i="3"/>
  <c r="T7" i="3"/>
  <c r="P18" i="3"/>
  <c r="L18" i="3"/>
  <c r="H18" i="3"/>
  <c r="T14" i="3"/>
  <c r="T12" i="3"/>
  <c r="T10" i="3"/>
  <c r="T8" i="3"/>
  <c r="T6" i="3"/>
  <c r="T4" i="3"/>
  <c r="F18" i="3"/>
  <c r="T9" i="3"/>
  <c r="T3" i="3"/>
  <c r="N18" i="3"/>
  <c r="T13" i="3"/>
  <c r="T11" i="3"/>
  <c r="T5" i="3"/>
  <c r="F34" i="3"/>
  <c r="G18" i="3"/>
  <c r="N34" i="3"/>
  <c r="M18" i="3"/>
  <c r="M34" i="3"/>
  <c r="P34" i="3"/>
  <c r="O18" i="3"/>
  <c r="G22" i="3" l="1"/>
  <c r="J22" i="3"/>
  <c r="K22" i="3"/>
  <c r="M22" i="3"/>
  <c r="F22" i="3"/>
  <c r="L22" i="3"/>
  <c r="R22" i="3"/>
  <c r="Q22" i="3"/>
  <c r="O22" i="3"/>
  <c r="H22" i="3"/>
  <c r="N22" i="3"/>
  <c r="P22" i="3"/>
  <c r="AL59" i="2" l="1"/>
  <c r="AL58" i="2" s="1"/>
  <c r="CH8" i="2"/>
  <c r="CH9" i="2"/>
  <c r="CH10" i="2"/>
  <c r="CH11" i="2"/>
  <c r="CH12" i="2"/>
  <c r="CH13" i="2"/>
  <c r="CH14" i="2"/>
  <c r="CH15" i="2"/>
  <c r="CH16" i="2"/>
  <c r="CH17" i="2"/>
  <c r="CH18" i="2"/>
  <c r="CH19" i="2"/>
  <c r="CH22" i="2"/>
  <c r="CH23" i="2"/>
  <c r="CH24" i="2"/>
  <c r="CH25" i="2"/>
  <c r="CH26" i="2"/>
  <c r="CH27" i="2"/>
  <c r="CH28" i="2"/>
  <c r="CH29" i="2"/>
  <c r="CH30" i="2"/>
  <c r="CH31" i="2"/>
  <c r="CH32" i="2"/>
  <c r="CH34" i="2"/>
  <c r="CH35" i="2"/>
  <c r="CH36" i="2"/>
  <c r="CH37" i="2"/>
  <c r="CH38" i="2"/>
  <c r="CH39" i="2"/>
  <c r="CH40" i="2"/>
  <c r="CH41" i="2"/>
  <c r="CH45" i="2"/>
  <c r="CH46" i="2"/>
  <c r="CH47" i="2"/>
  <c r="CH48" i="2"/>
  <c r="CH49" i="2"/>
  <c r="CH50" i="2"/>
  <c r="CH51" i="2"/>
  <c r="CH52" i="2"/>
  <c r="CH53" i="2"/>
  <c r="CH54" i="2"/>
  <c r="CH55" i="2"/>
  <c r="CH56" i="2"/>
  <c r="CH57" i="2"/>
  <c r="CH60" i="2"/>
  <c r="CH61" i="2"/>
  <c r="CH62" i="2"/>
  <c r="CH63" i="2"/>
  <c r="CH64" i="2"/>
  <c r="CH65" i="2"/>
  <c r="CH66" i="2"/>
  <c r="CH70" i="2"/>
  <c r="CH72" i="2"/>
  <c r="CH73" i="2"/>
  <c r="CH77" i="2"/>
  <c r="CH78" i="2"/>
  <c r="CH79" i="2"/>
  <c r="CH87" i="2"/>
  <c r="CH95" i="2"/>
  <c r="CH96" i="2"/>
  <c r="CH97" i="2"/>
  <c r="CH100" i="2"/>
  <c r="CH105" i="2"/>
  <c r="CH106" i="2"/>
  <c r="CH107" i="2"/>
  <c r="CH108" i="2"/>
  <c r="CH109" i="2"/>
  <c r="CH110" i="2"/>
  <c r="CH112" i="2"/>
  <c r="CH114" i="2"/>
  <c r="CH115" i="2"/>
  <c r="CH116" i="2"/>
  <c r="CH118" i="2"/>
  <c r="CH119" i="2"/>
  <c r="CH121" i="2"/>
  <c r="CH122" i="2"/>
  <c r="CH128" i="2"/>
  <c r="CH129" i="2"/>
  <c r="CH130" i="2"/>
  <c r="CH131" i="2"/>
  <c r="CH132" i="2"/>
  <c r="CH136" i="2"/>
  <c r="CH137" i="2"/>
  <c r="CH138" i="2"/>
  <c r="CH139" i="2"/>
  <c r="CH140" i="2"/>
  <c r="CH141" i="2"/>
  <c r="CH142" i="2"/>
  <c r="CH143" i="2"/>
  <c r="CH144" i="2"/>
  <c r="CH145" i="2"/>
  <c r="CH146" i="2"/>
  <c r="CH147" i="2"/>
  <c r="CH148" i="2"/>
  <c r="CH149" i="2"/>
  <c r="CH150" i="2"/>
  <c r="CH156" i="2"/>
  <c r="CH157" i="2"/>
  <c r="CH160" i="2"/>
  <c r="CH162" i="2"/>
  <c r="CH163" i="2"/>
  <c r="CH164" i="2"/>
  <c r="CH165" i="2"/>
  <c r="CH166" i="2"/>
  <c r="CH167" i="2"/>
  <c r="CH168" i="2"/>
  <c r="CH169" i="2"/>
  <c r="CH170" i="2"/>
  <c r="CH171" i="2"/>
  <c r="CH172" i="2"/>
  <c r="CH173" i="2"/>
  <c r="CH174" i="2"/>
  <c r="CH175" i="2"/>
  <c r="CH176" i="2"/>
  <c r="CH7" i="2"/>
  <c r="CA8" i="2"/>
  <c r="CA9" i="2"/>
  <c r="CA10" i="2"/>
  <c r="CA11" i="2"/>
  <c r="CA12" i="2"/>
  <c r="CA13" i="2"/>
  <c r="CA14" i="2"/>
  <c r="CA15" i="2"/>
  <c r="CA16" i="2"/>
  <c r="CA17" i="2"/>
  <c r="CA18" i="2"/>
  <c r="CA19" i="2"/>
  <c r="CA21" i="2"/>
  <c r="CA22" i="2"/>
  <c r="CA23" i="2"/>
  <c r="CA24" i="2"/>
  <c r="CA25" i="2"/>
  <c r="CA26" i="2"/>
  <c r="CA27" i="2"/>
  <c r="CA28" i="2"/>
  <c r="CA29" i="2"/>
  <c r="CA30" i="2"/>
  <c r="CA31" i="2"/>
  <c r="CA32" i="2"/>
  <c r="CA34" i="2"/>
  <c r="CA35" i="2"/>
  <c r="CA36" i="2"/>
  <c r="CA37" i="2"/>
  <c r="CA38" i="2"/>
  <c r="CA39" i="2"/>
  <c r="CA40" i="2"/>
  <c r="CA41" i="2"/>
  <c r="CA43" i="2"/>
  <c r="CA44" i="2"/>
  <c r="CA45" i="2"/>
  <c r="CA46" i="2"/>
  <c r="CA47" i="2"/>
  <c r="CA48" i="2"/>
  <c r="CA49" i="2"/>
  <c r="CA50" i="2"/>
  <c r="CA51" i="2"/>
  <c r="CA52" i="2"/>
  <c r="CA53" i="2"/>
  <c r="CA54" i="2"/>
  <c r="CA55" i="2"/>
  <c r="CA56" i="2"/>
  <c r="CA57" i="2"/>
  <c r="CA59" i="2"/>
  <c r="CA60" i="2"/>
  <c r="CA61" i="2"/>
  <c r="CA62" i="2"/>
  <c r="CA63" i="2"/>
  <c r="CA64" i="2"/>
  <c r="CA65" i="2"/>
  <c r="CA66" i="2"/>
  <c r="CA70" i="2"/>
  <c r="CA72" i="2"/>
  <c r="CA73" i="2"/>
  <c r="CA74" i="2"/>
  <c r="CA75" i="2"/>
  <c r="CA76" i="2"/>
  <c r="CA77" i="2"/>
  <c r="CA78" i="2"/>
  <c r="CA79" i="2"/>
  <c r="CA87" i="2"/>
  <c r="CA89" i="2"/>
  <c r="CA90" i="2"/>
  <c r="CA91" i="2"/>
  <c r="CA92" i="2"/>
  <c r="CA93" i="2"/>
  <c r="CA94" i="2"/>
  <c r="CA95" i="2"/>
  <c r="CA96" i="2"/>
  <c r="CA97" i="2"/>
  <c r="CA100" i="2"/>
  <c r="CA101" i="2"/>
  <c r="CA102" i="2"/>
  <c r="CA103" i="2"/>
  <c r="CA104" i="2"/>
  <c r="CA105" i="2"/>
  <c r="CA106" i="2"/>
  <c r="CA107" i="2"/>
  <c r="CA108" i="2"/>
  <c r="CA109" i="2"/>
  <c r="CA110" i="2"/>
  <c r="CA112" i="2"/>
  <c r="CA113" i="2"/>
  <c r="CA114" i="2"/>
  <c r="CA115" i="2"/>
  <c r="CA116" i="2"/>
  <c r="CA118" i="2"/>
  <c r="CA119" i="2"/>
  <c r="CA121" i="2"/>
  <c r="CA122" i="2"/>
  <c r="CA123" i="2"/>
  <c r="CA124" i="2"/>
  <c r="CA125" i="2"/>
  <c r="CA126" i="2"/>
  <c r="CA127" i="2"/>
  <c r="CA128" i="2"/>
  <c r="CA129" i="2"/>
  <c r="CA130" i="2"/>
  <c r="CA131" i="2"/>
  <c r="CA132" i="2"/>
  <c r="CA134" i="2"/>
  <c r="CA135" i="2"/>
  <c r="CA136" i="2"/>
  <c r="CA137" i="2"/>
  <c r="CA138" i="2"/>
  <c r="CA139" i="2"/>
  <c r="CA140" i="2"/>
  <c r="CA141" i="2"/>
  <c r="CA142" i="2"/>
  <c r="CA143" i="2"/>
  <c r="CA144" i="2"/>
  <c r="CA145" i="2"/>
  <c r="CA146" i="2"/>
  <c r="CA147" i="2"/>
  <c r="CA148" i="2"/>
  <c r="CA149" i="2"/>
  <c r="CA150" i="2"/>
  <c r="CA152" i="2"/>
  <c r="CA153" i="2"/>
  <c r="CA154" i="2"/>
  <c r="CA155" i="2"/>
  <c r="CA156" i="2"/>
  <c r="CA157" i="2"/>
  <c r="CA160" i="2"/>
  <c r="CA162" i="2"/>
  <c r="CA163" i="2"/>
  <c r="CA164" i="2"/>
  <c r="CA165" i="2"/>
  <c r="CA166" i="2"/>
  <c r="CA167" i="2"/>
  <c r="CA168" i="2"/>
  <c r="CA169" i="2"/>
  <c r="CA170" i="2"/>
  <c r="CA171" i="2"/>
  <c r="CA172" i="2"/>
  <c r="CA173" i="2"/>
  <c r="CA174" i="2"/>
  <c r="CA175" i="2"/>
  <c r="CA176" i="2"/>
  <c r="CA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4" i="2"/>
  <c r="AQ35" i="2"/>
  <c r="AQ36" i="2"/>
  <c r="AQ37" i="2"/>
  <c r="AQ38" i="2"/>
  <c r="AQ39" i="2"/>
  <c r="AQ40" i="2"/>
  <c r="AQ41" i="2"/>
  <c r="AQ43" i="2"/>
  <c r="AQ44" i="2"/>
  <c r="AQ45" i="2"/>
  <c r="AQ46" i="2"/>
  <c r="AQ47" i="2"/>
  <c r="AQ48" i="2"/>
  <c r="AQ49" i="2"/>
  <c r="AQ50" i="2"/>
  <c r="AQ51" i="2"/>
  <c r="AQ52" i="2"/>
  <c r="AQ53" i="2"/>
  <c r="AQ54" i="2"/>
  <c r="AQ55" i="2"/>
  <c r="AQ56" i="2"/>
  <c r="AQ57" i="2"/>
  <c r="AQ59" i="2"/>
  <c r="AQ60" i="2"/>
  <c r="AQ61" i="2"/>
  <c r="AQ62" i="2"/>
  <c r="AQ63" i="2"/>
  <c r="AQ64" i="2"/>
  <c r="AQ65" i="2"/>
  <c r="AQ66" i="2"/>
  <c r="AQ70" i="2"/>
  <c r="AQ72" i="2"/>
  <c r="AQ73" i="2"/>
  <c r="AQ74" i="2"/>
  <c r="AQ75" i="2"/>
  <c r="AQ76" i="2"/>
  <c r="AQ77" i="2"/>
  <c r="AQ78" i="2"/>
  <c r="AQ79" i="2"/>
  <c r="AQ87" i="2"/>
  <c r="AQ89" i="2"/>
  <c r="AQ90" i="2"/>
  <c r="AQ91" i="2"/>
  <c r="AQ92" i="2"/>
  <c r="AQ93" i="2"/>
  <c r="AQ94" i="2"/>
  <c r="AQ95" i="2"/>
  <c r="AQ96" i="2"/>
  <c r="AQ97" i="2"/>
  <c r="AQ100" i="2"/>
  <c r="AQ101" i="2"/>
  <c r="AQ102" i="2"/>
  <c r="AQ103" i="2"/>
  <c r="AQ104" i="2"/>
  <c r="AQ105" i="2"/>
  <c r="AQ106" i="2"/>
  <c r="AQ107" i="2"/>
  <c r="AQ108" i="2"/>
  <c r="AQ109" i="2"/>
  <c r="AQ110" i="2"/>
  <c r="AQ112" i="2"/>
  <c r="AQ113" i="2"/>
  <c r="AQ114" i="2"/>
  <c r="AQ115" i="2"/>
  <c r="AQ116" i="2"/>
  <c r="AQ118" i="2"/>
  <c r="AQ119" i="2"/>
  <c r="AQ121" i="2"/>
  <c r="AQ122" i="2"/>
  <c r="AQ123" i="2"/>
  <c r="AQ124" i="2"/>
  <c r="AQ125" i="2"/>
  <c r="AQ126" i="2"/>
  <c r="AQ127" i="2"/>
  <c r="AQ128" i="2"/>
  <c r="AQ129" i="2"/>
  <c r="AQ130" i="2"/>
  <c r="AQ131" i="2"/>
  <c r="AQ132" i="2"/>
  <c r="AQ134" i="2"/>
  <c r="AQ135" i="2"/>
  <c r="AQ136" i="2"/>
  <c r="AQ137" i="2"/>
  <c r="AQ138" i="2"/>
  <c r="AQ139" i="2"/>
  <c r="AQ140" i="2"/>
  <c r="AQ141" i="2"/>
  <c r="AQ142" i="2"/>
  <c r="AQ143" i="2"/>
  <c r="AQ144" i="2"/>
  <c r="AQ145" i="2"/>
  <c r="AQ146" i="2"/>
  <c r="AQ147" i="2"/>
  <c r="AQ148" i="2"/>
  <c r="AQ149" i="2"/>
  <c r="AQ150" i="2"/>
  <c r="AQ152" i="2"/>
  <c r="AQ153" i="2"/>
  <c r="AQ154" i="2"/>
  <c r="AQ155" i="2"/>
  <c r="AQ156" i="2"/>
  <c r="AQ157" i="2"/>
  <c r="AQ160" i="2"/>
  <c r="AQ162" i="2"/>
  <c r="AQ163" i="2"/>
  <c r="AQ164" i="2"/>
  <c r="AQ165" i="2"/>
  <c r="AQ166" i="2"/>
  <c r="AQ167" i="2"/>
  <c r="AQ168" i="2"/>
  <c r="AQ169" i="2"/>
  <c r="AQ170" i="2"/>
  <c r="AQ171" i="2"/>
  <c r="AQ172" i="2"/>
  <c r="AQ173" i="2"/>
  <c r="AQ174" i="2"/>
  <c r="AQ175" i="2"/>
  <c r="AQ7" i="2"/>
  <c r="AJ8" i="2"/>
  <c r="AJ9" i="2"/>
  <c r="AJ10" i="2"/>
  <c r="AJ11" i="2"/>
  <c r="AJ12" i="2"/>
  <c r="AJ13" i="2"/>
  <c r="AJ14" i="2"/>
  <c r="AJ15" i="2"/>
  <c r="AJ16" i="2"/>
  <c r="AJ17" i="2"/>
  <c r="AJ18" i="2"/>
  <c r="AJ19" i="2"/>
  <c r="AJ21" i="2"/>
  <c r="AJ22" i="2"/>
  <c r="AJ23" i="2"/>
  <c r="AJ24" i="2"/>
  <c r="AJ25" i="2"/>
  <c r="AJ26" i="2"/>
  <c r="AJ27" i="2"/>
  <c r="AJ28" i="2"/>
  <c r="AJ29" i="2"/>
  <c r="AJ30" i="2"/>
  <c r="AJ31" i="2"/>
  <c r="AJ32" i="2"/>
  <c r="AJ34" i="2"/>
  <c r="AJ35" i="2"/>
  <c r="AJ36" i="2"/>
  <c r="AJ37" i="2"/>
  <c r="AJ38" i="2"/>
  <c r="AJ39" i="2"/>
  <c r="AJ40" i="2"/>
  <c r="AJ41" i="2"/>
  <c r="AJ43" i="2"/>
  <c r="AJ44" i="2"/>
  <c r="AJ45" i="2"/>
  <c r="AJ46" i="2"/>
  <c r="AJ47" i="2"/>
  <c r="AJ48" i="2"/>
  <c r="AJ49" i="2"/>
  <c r="AJ50" i="2"/>
  <c r="AJ51" i="2"/>
  <c r="AJ52" i="2"/>
  <c r="AJ53" i="2"/>
  <c r="AJ54" i="2"/>
  <c r="AJ55" i="2"/>
  <c r="AJ56" i="2"/>
  <c r="AJ57" i="2"/>
  <c r="AJ60" i="2"/>
  <c r="AJ61" i="2"/>
  <c r="AJ62" i="2"/>
  <c r="AJ63" i="2"/>
  <c r="AJ64" i="2"/>
  <c r="AJ65" i="2"/>
  <c r="AJ66" i="2"/>
  <c r="AJ70" i="2"/>
  <c r="AJ72" i="2"/>
  <c r="AJ73" i="2"/>
  <c r="AJ74" i="2"/>
  <c r="AJ75" i="2"/>
  <c r="AJ76" i="2"/>
  <c r="AJ77" i="2"/>
  <c r="AJ78" i="2"/>
  <c r="AJ79" i="2"/>
  <c r="AJ87" i="2"/>
  <c r="AJ89" i="2"/>
  <c r="AJ90" i="2"/>
  <c r="AJ91" i="2"/>
  <c r="AJ92" i="2"/>
  <c r="AJ93" i="2"/>
  <c r="AJ94" i="2"/>
  <c r="AJ95" i="2"/>
  <c r="AJ96" i="2"/>
  <c r="AJ97" i="2"/>
  <c r="AJ100" i="2"/>
  <c r="AJ101" i="2"/>
  <c r="AJ102" i="2"/>
  <c r="AJ166" i="2"/>
  <c r="AJ104" i="2"/>
  <c r="AJ105" i="2"/>
  <c r="AJ106" i="2"/>
  <c r="AJ107" i="2"/>
  <c r="AJ108" i="2"/>
  <c r="AJ109" i="2"/>
  <c r="AJ110" i="2"/>
  <c r="AJ112" i="2"/>
  <c r="AJ113" i="2"/>
  <c r="AJ114" i="2"/>
  <c r="AJ115" i="2"/>
  <c r="AJ116" i="2"/>
  <c r="AJ118" i="2"/>
  <c r="AJ119" i="2"/>
  <c r="AJ121" i="2"/>
  <c r="AJ122" i="2"/>
  <c r="AJ123" i="2"/>
  <c r="AJ124" i="2"/>
  <c r="AJ125" i="2"/>
  <c r="AJ126" i="2"/>
  <c r="AJ127" i="2"/>
  <c r="AJ128" i="2"/>
  <c r="AJ129" i="2"/>
  <c r="AJ130" i="2"/>
  <c r="AJ131" i="2"/>
  <c r="AJ132" i="2"/>
  <c r="AJ134" i="2"/>
  <c r="AJ135" i="2"/>
  <c r="AJ136" i="2"/>
  <c r="AJ137" i="2"/>
  <c r="AJ138" i="2"/>
  <c r="AJ139" i="2"/>
  <c r="AJ140" i="2"/>
  <c r="AJ141" i="2"/>
  <c r="AJ142" i="2"/>
  <c r="AJ143" i="2"/>
  <c r="AJ144" i="2"/>
  <c r="AJ145" i="2"/>
  <c r="AJ146" i="2"/>
  <c r="AJ147" i="2"/>
  <c r="AJ148" i="2"/>
  <c r="AJ149" i="2"/>
  <c r="AJ150" i="2"/>
  <c r="AJ152" i="2"/>
  <c r="AJ153" i="2"/>
  <c r="AJ154" i="2"/>
  <c r="AJ155" i="2"/>
  <c r="AJ156" i="2"/>
  <c r="AJ157" i="2"/>
  <c r="AJ160" i="2"/>
  <c r="AJ162" i="2"/>
  <c r="AJ163" i="2"/>
  <c r="AJ164" i="2"/>
  <c r="AJ165" i="2"/>
  <c r="AJ167" i="2"/>
  <c r="AJ168" i="2"/>
  <c r="AJ169" i="2"/>
  <c r="AJ170" i="2"/>
  <c r="AJ171" i="2"/>
  <c r="AJ172" i="2"/>
  <c r="AJ173" i="2"/>
  <c r="AJ174" i="2"/>
  <c r="AJ175" i="2"/>
  <c r="AJ176" i="2"/>
  <c r="AJ7" i="2"/>
  <c r="AD8" i="2"/>
  <c r="AD9" i="2"/>
  <c r="AD10" i="2"/>
  <c r="AD11" i="2"/>
  <c r="AD12" i="2"/>
  <c r="AD13" i="2"/>
  <c r="AD14" i="2"/>
  <c r="AD15" i="2"/>
  <c r="AD16" i="2"/>
  <c r="AD17" i="2"/>
  <c r="AD18" i="2"/>
  <c r="AD19" i="2"/>
  <c r="AD21" i="2"/>
  <c r="AD22" i="2"/>
  <c r="AD23" i="2"/>
  <c r="AD24" i="2"/>
  <c r="AD25" i="2"/>
  <c r="AD26" i="2"/>
  <c r="AD27" i="2"/>
  <c r="AD28" i="2"/>
  <c r="AD29" i="2"/>
  <c r="AD30" i="2"/>
  <c r="AD31" i="2"/>
  <c r="AD32" i="2"/>
  <c r="AD34" i="2"/>
  <c r="AD35" i="2"/>
  <c r="AD36" i="2"/>
  <c r="AD37" i="2"/>
  <c r="AD38" i="2"/>
  <c r="AD39" i="2"/>
  <c r="AD40" i="2"/>
  <c r="AD41" i="2"/>
  <c r="AD43" i="2"/>
  <c r="AD44" i="2"/>
  <c r="AD45" i="2"/>
  <c r="AD46" i="2"/>
  <c r="AD47" i="2"/>
  <c r="AD48" i="2"/>
  <c r="AD49" i="2"/>
  <c r="AD50" i="2"/>
  <c r="AD51" i="2"/>
  <c r="AD52" i="2"/>
  <c r="AD53" i="2"/>
  <c r="AD54" i="2"/>
  <c r="AD55" i="2"/>
  <c r="AD56" i="2"/>
  <c r="AD59" i="2"/>
  <c r="AD60" i="2"/>
  <c r="AD61" i="2"/>
  <c r="AD62" i="2"/>
  <c r="AD63" i="2"/>
  <c r="AD64" i="2"/>
  <c r="AD65" i="2"/>
  <c r="AD66" i="2"/>
  <c r="AD70" i="2"/>
  <c r="AD72" i="2"/>
  <c r="AD73" i="2"/>
  <c r="AD87" i="2"/>
  <c r="AD89" i="2"/>
  <c r="AD90" i="2"/>
  <c r="AD91" i="2"/>
  <c r="AD92" i="2"/>
  <c r="AD93" i="2"/>
  <c r="AD94" i="2"/>
  <c r="AD97" i="2"/>
  <c r="AD100" i="2"/>
  <c r="AD101" i="2"/>
  <c r="AD102" i="2"/>
  <c r="AD103" i="2"/>
  <c r="AD104" i="2"/>
  <c r="AD105" i="2"/>
  <c r="AD106" i="2"/>
  <c r="AD107" i="2"/>
  <c r="AD108" i="2"/>
  <c r="AD109" i="2"/>
  <c r="AD110" i="2"/>
  <c r="AD112" i="2"/>
  <c r="AD113" i="2"/>
  <c r="AD114" i="2"/>
  <c r="AD115" i="2"/>
  <c r="AD116" i="2"/>
  <c r="AD118" i="2"/>
  <c r="AD119" i="2"/>
  <c r="AD121" i="2"/>
  <c r="AD122" i="2"/>
  <c r="AD123" i="2"/>
  <c r="AD124" i="2"/>
  <c r="AD125" i="2"/>
  <c r="AD126" i="2"/>
  <c r="AD128" i="2"/>
  <c r="AD129" i="2"/>
  <c r="AD130" i="2"/>
  <c r="AD131" i="2"/>
  <c r="AD132" i="2"/>
  <c r="AD134" i="2"/>
  <c r="AD135" i="2"/>
  <c r="AD136" i="2"/>
  <c r="AD137" i="2"/>
  <c r="AD138" i="2"/>
  <c r="AD139" i="2"/>
  <c r="AD140" i="2"/>
  <c r="AD141" i="2"/>
  <c r="AD142" i="2"/>
  <c r="AD143" i="2"/>
  <c r="AD144" i="2"/>
  <c r="AD145" i="2"/>
  <c r="AD146" i="2"/>
  <c r="AD147" i="2"/>
  <c r="AD148" i="2"/>
  <c r="AD149" i="2"/>
  <c r="AD150" i="2"/>
  <c r="AD152" i="2"/>
  <c r="AD153" i="2"/>
  <c r="AD155" i="2"/>
  <c r="AD156" i="2"/>
  <c r="AD157" i="2"/>
  <c r="AD160" i="2"/>
  <c r="AD162" i="2"/>
  <c r="AD163" i="2"/>
  <c r="AD164" i="2"/>
  <c r="AD165" i="2"/>
  <c r="AD166" i="2"/>
  <c r="AD167" i="2"/>
  <c r="AD168" i="2"/>
  <c r="AD169" i="2"/>
  <c r="AD171" i="2"/>
  <c r="AD173" i="2"/>
  <c r="AD174" i="2"/>
  <c r="AD175" i="2"/>
  <c r="AD7" i="2"/>
  <c r="X8" i="2"/>
  <c r="X9" i="2"/>
  <c r="X10" i="2"/>
  <c r="X11" i="2"/>
  <c r="X12" i="2"/>
  <c r="X13" i="2"/>
  <c r="X14" i="2"/>
  <c r="X15" i="2"/>
  <c r="X16" i="2"/>
  <c r="X17" i="2"/>
  <c r="X18" i="2"/>
  <c r="X19" i="2"/>
  <c r="X21" i="2"/>
  <c r="X22" i="2"/>
  <c r="X23" i="2"/>
  <c r="X24" i="2"/>
  <c r="X25" i="2"/>
  <c r="X26" i="2"/>
  <c r="X27" i="2"/>
  <c r="X28" i="2"/>
  <c r="X29" i="2"/>
  <c r="X30" i="2"/>
  <c r="X31" i="2"/>
  <c r="X32" i="2"/>
  <c r="X34" i="2"/>
  <c r="X35" i="2"/>
  <c r="X36" i="2"/>
  <c r="X37" i="2"/>
  <c r="X38" i="2"/>
  <c r="X39" i="2"/>
  <c r="X40" i="2"/>
  <c r="X41" i="2"/>
  <c r="X43" i="2"/>
  <c r="X44" i="2"/>
  <c r="X45" i="2"/>
  <c r="X46" i="2"/>
  <c r="X47" i="2"/>
  <c r="X48" i="2"/>
  <c r="X49" i="2"/>
  <c r="X50" i="2"/>
  <c r="X51" i="2"/>
  <c r="X52" i="2"/>
  <c r="X53" i="2"/>
  <c r="X54" i="2"/>
  <c r="X55" i="2"/>
  <c r="X56" i="2"/>
  <c r="X57" i="2"/>
  <c r="X59" i="2"/>
  <c r="X60" i="2"/>
  <c r="X61" i="2"/>
  <c r="X62" i="2"/>
  <c r="X63" i="2"/>
  <c r="X64" i="2"/>
  <c r="X65" i="2"/>
  <c r="X66" i="2"/>
  <c r="X70" i="2"/>
  <c r="X72" i="2"/>
  <c r="X73" i="2"/>
  <c r="X74" i="2"/>
  <c r="X75" i="2"/>
  <c r="X76" i="2"/>
  <c r="X77" i="2"/>
  <c r="X78" i="2"/>
  <c r="X79" i="2"/>
  <c r="X87" i="2"/>
  <c r="X89" i="2"/>
  <c r="X90" i="2"/>
  <c r="X91" i="2"/>
  <c r="X92" i="2"/>
  <c r="X93" i="2"/>
  <c r="X94" i="2"/>
  <c r="X95" i="2"/>
  <c r="X96" i="2"/>
  <c r="X97" i="2"/>
  <c r="X100" i="2"/>
  <c r="X101" i="2"/>
  <c r="X102" i="2"/>
  <c r="X103" i="2"/>
  <c r="X104" i="2"/>
  <c r="X105" i="2"/>
  <c r="X106" i="2"/>
  <c r="X107" i="2"/>
  <c r="X108" i="2"/>
  <c r="X109" i="2"/>
  <c r="X110" i="2"/>
  <c r="X112" i="2"/>
  <c r="X113" i="2"/>
  <c r="X114" i="2"/>
  <c r="X115" i="2"/>
  <c r="X116" i="2"/>
  <c r="X118" i="2"/>
  <c r="X119" i="2"/>
  <c r="X121" i="2"/>
  <c r="X122" i="2"/>
  <c r="X123" i="2"/>
  <c r="X124" i="2"/>
  <c r="X125" i="2"/>
  <c r="X126" i="2"/>
  <c r="X127" i="2"/>
  <c r="X128" i="2"/>
  <c r="X129" i="2"/>
  <c r="X130" i="2"/>
  <c r="X131" i="2"/>
  <c r="X132" i="2"/>
  <c r="X134" i="2"/>
  <c r="X135" i="2"/>
  <c r="X136" i="2"/>
  <c r="X137" i="2"/>
  <c r="X138" i="2"/>
  <c r="X139" i="2"/>
  <c r="X140" i="2"/>
  <c r="X141" i="2"/>
  <c r="X142" i="2"/>
  <c r="X143" i="2"/>
  <c r="X144" i="2"/>
  <c r="X145" i="2"/>
  <c r="X146" i="2"/>
  <c r="X147" i="2"/>
  <c r="X148" i="2"/>
  <c r="X149" i="2"/>
  <c r="X150" i="2"/>
  <c r="X152" i="2"/>
  <c r="X153" i="2"/>
  <c r="X154" i="2"/>
  <c r="X155" i="2"/>
  <c r="X156" i="2"/>
  <c r="X157" i="2"/>
  <c r="X160" i="2"/>
  <c r="X162" i="2"/>
  <c r="X163" i="2"/>
  <c r="X164" i="2"/>
  <c r="X165" i="2"/>
  <c r="X166" i="2"/>
  <c r="X167" i="2"/>
  <c r="X168" i="2"/>
  <c r="X169" i="2"/>
  <c r="X170" i="2"/>
  <c r="X171" i="2"/>
  <c r="X172" i="2"/>
  <c r="X173" i="2"/>
  <c r="X174" i="2"/>
  <c r="X175" i="2"/>
  <c r="X7" i="2"/>
  <c r="R8" i="2"/>
  <c r="R9" i="2"/>
  <c r="R10" i="2"/>
  <c r="R11" i="2"/>
  <c r="R12" i="2"/>
  <c r="R13" i="2"/>
  <c r="R14" i="2"/>
  <c r="R15" i="2"/>
  <c r="R16" i="2"/>
  <c r="R17" i="2"/>
  <c r="R18" i="2"/>
  <c r="R19" i="2"/>
  <c r="R21" i="2"/>
  <c r="R22" i="2"/>
  <c r="R23" i="2"/>
  <c r="R24" i="2"/>
  <c r="R25" i="2"/>
  <c r="R26" i="2"/>
  <c r="R27" i="2"/>
  <c r="R28" i="2"/>
  <c r="R29" i="2"/>
  <c r="R30" i="2"/>
  <c r="R31" i="2"/>
  <c r="R32" i="2"/>
  <c r="R34" i="2"/>
  <c r="R35" i="2"/>
  <c r="R36" i="2"/>
  <c r="R37" i="2"/>
  <c r="R38" i="2"/>
  <c r="R39" i="2"/>
  <c r="R40" i="2"/>
  <c r="R41" i="2"/>
  <c r="R43" i="2"/>
  <c r="R44" i="2"/>
  <c r="R45" i="2"/>
  <c r="R46" i="2"/>
  <c r="R47" i="2"/>
  <c r="R48" i="2"/>
  <c r="R49" i="2"/>
  <c r="R50" i="2"/>
  <c r="R51" i="2"/>
  <c r="R52" i="2"/>
  <c r="R53" i="2"/>
  <c r="R54" i="2"/>
  <c r="R55" i="2"/>
  <c r="R56" i="2"/>
  <c r="R57" i="2"/>
  <c r="R59" i="2"/>
  <c r="R60" i="2"/>
  <c r="R61" i="2"/>
  <c r="R62" i="2"/>
  <c r="R63" i="2"/>
  <c r="R64" i="2"/>
  <c r="R65" i="2"/>
  <c r="R66" i="2"/>
  <c r="R70" i="2"/>
  <c r="R72" i="2"/>
  <c r="R73" i="2"/>
  <c r="R74" i="2"/>
  <c r="R75" i="2"/>
  <c r="R76" i="2"/>
  <c r="R77" i="2"/>
  <c r="R78" i="2"/>
  <c r="R79" i="2"/>
  <c r="R87" i="2"/>
  <c r="R89" i="2"/>
  <c r="R90" i="2"/>
  <c r="R91" i="2"/>
  <c r="R92" i="2"/>
  <c r="R93" i="2"/>
  <c r="R94" i="2"/>
  <c r="R95" i="2"/>
  <c r="R96" i="2"/>
  <c r="R97" i="2"/>
  <c r="R100" i="2"/>
  <c r="R101" i="2"/>
  <c r="R102" i="2"/>
  <c r="R103" i="2"/>
  <c r="R104" i="2"/>
  <c r="R105" i="2"/>
  <c r="R106" i="2"/>
  <c r="R107" i="2"/>
  <c r="R108" i="2"/>
  <c r="R109" i="2"/>
  <c r="R110" i="2"/>
  <c r="R112" i="2"/>
  <c r="R113" i="2"/>
  <c r="R114" i="2"/>
  <c r="R115" i="2"/>
  <c r="R116" i="2"/>
  <c r="R118" i="2"/>
  <c r="R119" i="2"/>
  <c r="R121" i="2"/>
  <c r="R122" i="2"/>
  <c r="R123" i="2"/>
  <c r="R124" i="2"/>
  <c r="R125" i="2"/>
  <c r="R126" i="2"/>
  <c r="R127" i="2"/>
  <c r="R128" i="2"/>
  <c r="R129" i="2"/>
  <c r="R130" i="2"/>
  <c r="R131" i="2"/>
  <c r="R132" i="2"/>
  <c r="R134" i="2"/>
  <c r="R135" i="2"/>
  <c r="R136" i="2"/>
  <c r="R137" i="2"/>
  <c r="R138" i="2"/>
  <c r="R139" i="2"/>
  <c r="R140" i="2"/>
  <c r="R141" i="2"/>
  <c r="R142" i="2"/>
  <c r="R143" i="2"/>
  <c r="R144" i="2"/>
  <c r="R145" i="2"/>
  <c r="R146" i="2"/>
  <c r="R147" i="2"/>
  <c r="R148" i="2"/>
  <c r="R149" i="2"/>
  <c r="R150" i="2"/>
  <c r="R152" i="2"/>
  <c r="R153" i="2"/>
  <c r="R154" i="2"/>
  <c r="R155" i="2"/>
  <c r="R156" i="2"/>
  <c r="R157" i="2"/>
  <c r="R160" i="2"/>
  <c r="R162" i="2"/>
  <c r="R163" i="2"/>
  <c r="R164" i="2"/>
  <c r="R165" i="2"/>
  <c r="R166" i="2"/>
  <c r="R167" i="2"/>
  <c r="R168" i="2"/>
  <c r="R169" i="2"/>
  <c r="R170" i="2"/>
  <c r="R171" i="2"/>
  <c r="R172" i="2"/>
  <c r="R173" i="2"/>
  <c r="R174" i="2"/>
  <c r="R175" i="2"/>
  <c r="R176" i="2"/>
  <c r="R7" i="2"/>
  <c r="L8" i="2"/>
  <c r="L9" i="2"/>
  <c r="L10" i="2"/>
  <c r="L11" i="2"/>
  <c r="L12" i="2"/>
  <c r="L13" i="2"/>
  <c r="L14" i="2"/>
  <c r="L15" i="2"/>
  <c r="L16" i="2"/>
  <c r="L17" i="2"/>
  <c r="L18" i="2"/>
  <c r="L19" i="2"/>
  <c r="L21" i="2"/>
  <c r="L22" i="2"/>
  <c r="L23" i="2"/>
  <c r="L24" i="2"/>
  <c r="L25" i="2"/>
  <c r="L26" i="2"/>
  <c r="L27" i="2"/>
  <c r="L28" i="2"/>
  <c r="L29" i="2"/>
  <c r="L30" i="2"/>
  <c r="L31" i="2"/>
  <c r="L32" i="2"/>
  <c r="L34" i="2"/>
  <c r="L35" i="2"/>
  <c r="L36" i="2"/>
  <c r="L37" i="2"/>
  <c r="L38" i="2"/>
  <c r="L39" i="2"/>
  <c r="L40" i="2"/>
  <c r="L41" i="2"/>
  <c r="L43" i="2"/>
  <c r="L44" i="2"/>
  <c r="L45" i="2"/>
  <c r="L46" i="2"/>
  <c r="L47" i="2"/>
  <c r="L48" i="2"/>
  <c r="L49" i="2"/>
  <c r="L50" i="2"/>
  <c r="L51" i="2"/>
  <c r="L52" i="2"/>
  <c r="L53" i="2"/>
  <c r="L54" i="2"/>
  <c r="L55" i="2"/>
  <c r="L56" i="2"/>
  <c r="L57" i="2"/>
  <c r="L59" i="2"/>
  <c r="L60" i="2"/>
  <c r="L61" i="2"/>
  <c r="L62" i="2"/>
  <c r="L63" i="2"/>
  <c r="L64" i="2"/>
  <c r="L65" i="2"/>
  <c r="L66" i="2"/>
  <c r="L70" i="2"/>
  <c r="L72" i="2"/>
  <c r="L73" i="2"/>
  <c r="L74" i="2"/>
  <c r="L75" i="2"/>
  <c r="L76" i="2"/>
  <c r="L77" i="2"/>
  <c r="L78" i="2"/>
  <c r="L79" i="2"/>
  <c r="L87" i="2"/>
  <c r="L89" i="2"/>
  <c r="L90" i="2"/>
  <c r="L91" i="2"/>
  <c r="L92" i="2"/>
  <c r="L93" i="2"/>
  <c r="L94" i="2"/>
  <c r="L95" i="2"/>
  <c r="L96" i="2"/>
  <c r="L97" i="2"/>
  <c r="L100" i="2"/>
  <c r="L101" i="2"/>
  <c r="L102" i="2"/>
  <c r="L103" i="2"/>
  <c r="L104" i="2"/>
  <c r="L105" i="2"/>
  <c r="L106" i="2"/>
  <c r="L107" i="2"/>
  <c r="L108" i="2"/>
  <c r="L109" i="2"/>
  <c r="L110" i="2"/>
  <c r="L112" i="2"/>
  <c r="L113" i="2"/>
  <c r="L114" i="2"/>
  <c r="L115" i="2"/>
  <c r="L116" i="2"/>
  <c r="L118" i="2"/>
  <c r="L119" i="2"/>
  <c r="L121" i="2"/>
  <c r="L122" i="2"/>
  <c r="L123" i="2"/>
  <c r="L124" i="2"/>
  <c r="L125" i="2"/>
  <c r="L126" i="2"/>
  <c r="L127" i="2"/>
  <c r="L128" i="2"/>
  <c r="L129" i="2"/>
  <c r="L130" i="2"/>
  <c r="L131" i="2"/>
  <c r="L132" i="2"/>
  <c r="L134" i="2"/>
  <c r="L135" i="2"/>
  <c r="L136" i="2"/>
  <c r="L137" i="2"/>
  <c r="L138" i="2"/>
  <c r="L139" i="2"/>
  <c r="L140" i="2"/>
  <c r="L141" i="2"/>
  <c r="L142" i="2"/>
  <c r="L143" i="2"/>
  <c r="L144" i="2"/>
  <c r="L145" i="2"/>
  <c r="L146" i="2"/>
  <c r="L147" i="2"/>
  <c r="L148" i="2"/>
  <c r="L149" i="2"/>
  <c r="L150" i="2"/>
  <c r="L152" i="2"/>
  <c r="L153" i="2"/>
  <c r="L154" i="2"/>
  <c r="L155" i="2"/>
  <c r="L156" i="2"/>
  <c r="L157" i="2"/>
  <c r="L160" i="2"/>
  <c r="L162" i="2"/>
  <c r="L163" i="2"/>
  <c r="L164" i="2"/>
  <c r="L165" i="2"/>
  <c r="L166" i="2"/>
  <c r="L167" i="2"/>
  <c r="L168" i="2"/>
  <c r="L169" i="2"/>
  <c r="L170" i="2"/>
  <c r="L171" i="2"/>
  <c r="L172" i="2"/>
  <c r="L173" i="2"/>
  <c r="L7" i="2"/>
  <c r="Q71" i="2"/>
  <c r="S71" i="2"/>
  <c r="T71" i="2"/>
  <c r="U71" i="2"/>
  <c r="V71" i="2"/>
  <c r="W71" i="2"/>
  <c r="Y71" i="2"/>
  <c r="Z71" i="2"/>
  <c r="AA71" i="2"/>
  <c r="AB71" i="2"/>
  <c r="AC71" i="2"/>
  <c r="AE71" i="2"/>
  <c r="AF71" i="2"/>
  <c r="AG71" i="2"/>
  <c r="AH71" i="2"/>
  <c r="AI71" i="2"/>
  <c r="AK71" i="2"/>
  <c r="AL71" i="2"/>
  <c r="AM71" i="2"/>
  <c r="AN71" i="2"/>
  <c r="AO71" i="2"/>
  <c r="AP71" i="2"/>
  <c r="AR71" i="2"/>
  <c r="AS71" i="2"/>
  <c r="AT71" i="2"/>
  <c r="AU71" i="2"/>
  <c r="AV71" i="2"/>
  <c r="BE71" i="2"/>
  <c r="BF71" i="2"/>
  <c r="BG71" i="2"/>
  <c r="BH71" i="2"/>
  <c r="BN71" i="2"/>
  <c r="BO71" i="2"/>
  <c r="BP71" i="2"/>
  <c r="BQ71" i="2"/>
  <c r="BR71" i="2"/>
  <c r="BS71" i="2"/>
  <c r="BT71" i="2"/>
  <c r="BU71" i="2"/>
  <c r="BV71" i="2"/>
  <c r="BW71" i="2"/>
  <c r="BX71" i="2"/>
  <c r="BY71" i="2"/>
  <c r="BZ71" i="2"/>
  <c r="CB71" i="2"/>
  <c r="CC71" i="2"/>
  <c r="CD71" i="2"/>
  <c r="CE71" i="2"/>
  <c r="CF71" i="2"/>
  <c r="CG71" i="2"/>
  <c r="CI71" i="2"/>
  <c r="CJ71" i="2"/>
  <c r="CK71" i="2"/>
  <c r="CL71" i="2"/>
  <c r="CM71" i="2"/>
  <c r="CN71" i="2"/>
  <c r="I71" i="2"/>
  <c r="J71" i="2"/>
  <c r="K71" i="2"/>
  <c r="M71" i="2"/>
  <c r="N71" i="2"/>
  <c r="O71" i="2"/>
  <c r="P71" i="2"/>
  <c r="AN20" i="2"/>
  <c r="AN6" i="2"/>
  <c r="F176" i="2"/>
  <c r="D176" i="2"/>
  <c r="C176" i="2"/>
  <c r="F175" i="2"/>
  <c r="D175" i="2"/>
  <c r="C175" i="2"/>
  <c r="F174" i="2"/>
  <c r="D174" i="2"/>
  <c r="C174" i="2"/>
  <c r="F173" i="2"/>
  <c r="D173" i="2"/>
  <c r="C173" i="2"/>
  <c r="F172" i="2"/>
  <c r="D172" i="2"/>
  <c r="C172" i="2"/>
  <c r="F171" i="2"/>
  <c r="D171" i="2"/>
  <c r="C171" i="2"/>
  <c r="F170" i="2"/>
  <c r="F169" i="2"/>
  <c r="D169" i="2"/>
  <c r="C169" i="2"/>
  <c r="F168" i="2"/>
  <c r="D168" i="2"/>
  <c r="C168" i="2"/>
  <c r="F167" i="2"/>
  <c r="D167" i="2"/>
  <c r="C167" i="2"/>
  <c r="F166" i="2"/>
  <c r="D166" i="2"/>
  <c r="C166" i="2"/>
  <c r="F165" i="2"/>
  <c r="D165" i="2"/>
  <c r="C165" i="2"/>
  <c r="F164" i="2"/>
  <c r="D164" i="2"/>
  <c r="C164" i="2"/>
  <c r="F163" i="2"/>
  <c r="D163" i="2"/>
  <c r="C163" i="2"/>
  <c r="F162" i="2"/>
  <c r="D162" i="2"/>
  <c r="C162" i="2"/>
  <c r="CN161" i="2"/>
  <c r="CM161" i="2"/>
  <c r="CL161" i="2"/>
  <c r="CK161" i="2"/>
  <c r="CJ161" i="2"/>
  <c r="CI161" i="2"/>
  <c r="CG161" i="2"/>
  <c r="CF161" i="2"/>
  <c r="CE161" i="2"/>
  <c r="CD161" i="2"/>
  <c r="CC161" i="2"/>
  <c r="CB161" i="2"/>
  <c r="BZ161" i="2"/>
  <c r="BY161" i="2"/>
  <c r="BX161" i="2"/>
  <c r="BW161" i="2"/>
  <c r="BV161" i="2"/>
  <c r="BU161" i="2"/>
  <c r="BT161" i="2"/>
  <c r="BS161" i="2"/>
  <c r="BR161" i="2"/>
  <c r="BQ161" i="2"/>
  <c r="BP161" i="2"/>
  <c r="BO161" i="2"/>
  <c r="BN161" i="2"/>
  <c r="BH161" i="2"/>
  <c r="BG161" i="2"/>
  <c r="BF161" i="2"/>
  <c r="BE161" i="2"/>
  <c r="BD161" i="2"/>
  <c r="AX161" i="2"/>
  <c r="AV161" i="2"/>
  <c r="AU161" i="2"/>
  <c r="AT161" i="2"/>
  <c r="AS161" i="2"/>
  <c r="AR161" i="2"/>
  <c r="AP161" i="2"/>
  <c r="AO161" i="2"/>
  <c r="AN161" i="2"/>
  <c r="AM161" i="2"/>
  <c r="AL161" i="2"/>
  <c r="AK161" i="2"/>
  <c r="AI161" i="2"/>
  <c r="AH161" i="2"/>
  <c r="AG161" i="2"/>
  <c r="AF161" i="2"/>
  <c r="AE161" i="2"/>
  <c r="AC161" i="2"/>
  <c r="AB161" i="2"/>
  <c r="AA161" i="2"/>
  <c r="Z161" i="2"/>
  <c r="Y161" i="2"/>
  <c r="W161" i="2"/>
  <c r="V161" i="2"/>
  <c r="U161" i="2"/>
  <c r="T161" i="2"/>
  <c r="S161" i="2"/>
  <c r="Q161" i="2"/>
  <c r="P161" i="2"/>
  <c r="O161" i="2"/>
  <c r="N161" i="2"/>
  <c r="M161" i="2"/>
  <c r="K161" i="2"/>
  <c r="J161" i="2"/>
  <c r="I161" i="2"/>
  <c r="H161" i="2"/>
  <c r="D160" i="2"/>
  <c r="C160" i="2"/>
  <c r="F157" i="2"/>
  <c r="D157" i="2"/>
  <c r="C157" i="2"/>
  <c r="F156" i="2"/>
  <c r="D156" i="2"/>
  <c r="C156" i="2"/>
  <c r="F155" i="2"/>
  <c r="D155" i="2"/>
  <c r="C155" i="2"/>
  <c r="F154" i="2"/>
  <c r="D154" i="2"/>
  <c r="C154" i="2"/>
  <c r="F153" i="2"/>
  <c r="D153" i="2"/>
  <c r="C153" i="2"/>
  <c r="F152" i="2"/>
  <c r="D152" i="2"/>
  <c r="C152" i="2"/>
  <c r="CN151" i="2"/>
  <c r="CM151" i="2"/>
  <c r="CL151" i="2"/>
  <c r="CK151" i="2"/>
  <c r="CJ151" i="2"/>
  <c r="CI151" i="2"/>
  <c r="CG151" i="2"/>
  <c r="CF151" i="2"/>
  <c r="CE151" i="2"/>
  <c r="CD151" i="2"/>
  <c r="CC151" i="2"/>
  <c r="CB151" i="2"/>
  <c r="BZ151" i="2"/>
  <c r="BY151" i="2"/>
  <c r="BX151" i="2"/>
  <c r="BW151" i="2"/>
  <c r="BV151" i="2"/>
  <c r="BU151" i="2"/>
  <c r="BT151" i="2"/>
  <c r="BS151" i="2"/>
  <c r="BR151" i="2"/>
  <c r="BQ151" i="2"/>
  <c r="BP151" i="2"/>
  <c r="BO151" i="2"/>
  <c r="BN151" i="2"/>
  <c r="BH151" i="2"/>
  <c r="BG151" i="2"/>
  <c r="BF151" i="2"/>
  <c r="BE151" i="2"/>
  <c r="BD151" i="2"/>
  <c r="AX151" i="2"/>
  <c r="AV151" i="2"/>
  <c r="AU151" i="2"/>
  <c r="AT151" i="2"/>
  <c r="AS151" i="2"/>
  <c r="AR151" i="2"/>
  <c r="AP151" i="2"/>
  <c r="AO151" i="2"/>
  <c r="AN151" i="2"/>
  <c r="AM151" i="2"/>
  <c r="AL151" i="2"/>
  <c r="AK151" i="2"/>
  <c r="AI151" i="2"/>
  <c r="AH151" i="2"/>
  <c r="AG151" i="2"/>
  <c r="AF151" i="2"/>
  <c r="AE151" i="2"/>
  <c r="AC151" i="2"/>
  <c r="AB151" i="2"/>
  <c r="AA151" i="2"/>
  <c r="Z151" i="2"/>
  <c r="Y151" i="2"/>
  <c r="W151" i="2"/>
  <c r="V151" i="2"/>
  <c r="U151" i="2"/>
  <c r="T151" i="2"/>
  <c r="S151" i="2"/>
  <c r="Q151" i="2"/>
  <c r="P151" i="2"/>
  <c r="O151" i="2"/>
  <c r="N151" i="2"/>
  <c r="M151" i="2"/>
  <c r="K151" i="2"/>
  <c r="J151" i="2"/>
  <c r="I151" i="2"/>
  <c r="H151" i="2"/>
  <c r="G151" i="2"/>
  <c r="F150" i="2"/>
  <c r="D150" i="2"/>
  <c r="C150" i="2"/>
  <c r="F149" i="2"/>
  <c r="D149" i="2"/>
  <c r="C149" i="2"/>
  <c r="F148" i="2"/>
  <c r="D148" i="2"/>
  <c r="C148" i="2"/>
  <c r="F147" i="2"/>
  <c r="D147" i="2"/>
  <c r="C147" i="2"/>
  <c r="F146" i="2"/>
  <c r="D146" i="2"/>
  <c r="C146" i="2"/>
  <c r="F145" i="2"/>
  <c r="D145" i="2"/>
  <c r="C145" i="2"/>
  <c r="F144" i="2"/>
  <c r="D144" i="2"/>
  <c r="C144" i="2"/>
  <c r="F143" i="2"/>
  <c r="D143" i="2"/>
  <c r="C143" i="2"/>
  <c r="F142" i="2"/>
  <c r="D142" i="2"/>
  <c r="C142" i="2"/>
  <c r="F141" i="2"/>
  <c r="D141" i="2"/>
  <c r="C141" i="2"/>
  <c r="F140" i="2"/>
  <c r="D140" i="2"/>
  <c r="C140" i="2"/>
  <c r="F139" i="2"/>
  <c r="D139" i="2"/>
  <c r="C139" i="2"/>
  <c r="F138" i="2"/>
  <c r="D138" i="2"/>
  <c r="C138" i="2"/>
  <c r="F137" i="2"/>
  <c r="D137" i="2"/>
  <c r="C137" i="2"/>
  <c r="F136" i="2"/>
  <c r="D136" i="2"/>
  <c r="C136" i="2"/>
  <c r="F135" i="2"/>
  <c r="D135" i="2"/>
  <c r="C135" i="2"/>
  <c r="F134" i="2"/>
  <c r="D134" i="2"/>
  <c r="C134" i="2"/>
  <c r="CN133" i="2"/>
  <c r="CM133" i="2"/>
  <c r="CL133" i="2"/>
  <c r="CK133" i="2"/>
  <c r="CJ133" i="2"/>
  <c r="CI133" i="2"/>
  <c r="CG133" i="2"/>
  <c r="CF133" i="2"/>
  <c r="CE133" i="2"/>
  <c r="CD133" i="2"/>
  <c r="CC133" i="2"/>
  <c r="CB133" i="2"/>
  <c r="BZ133" i="2"/>
  <c r="BY133" i="2"/>
  <c r="BX133" i="2"/>
  <c r="BW133" i="2"/>
  <c r="BV133" i="2"/>
  <c r="BU133" i="2"/>
  <c r="BT133" i="2"/>
  <c r="BS133" i="2"/>
  <c r="BR133" i="2"/>
  <c r="BQ133" i="2"/>
  <c r="BP133" i="2"/>
  <c r="BO133" i="2"/>
  <c r="BN133" i="2"/>
  <c r="BH133" i="2"/>
  <c r="BG133" i="2"/>
  <c r="BF133" i="2"/>
  <c r="BE133" i="2"/>
  <c r="BD133" i="2"/>
  <c r="AX133" i="2"/>
  <c r="AV133" i="2"/>
  <c r="AU133" i="2"/>
  <c r="AT133" i="2"/>
  <c r="AS133" i="2"/>
  <c r="AR133" i="2"/>
  <c r="AP133" i="2"/>
  <c r="AO133" i="2"/>
  <c r="AN133" i="2"/>
  <c r="AM133" i="2"/>
  <c r="AL133" i="2"/>
  <c r="AK133" i="2"/>
  <c r="AI133" i="2"/>
  <c r="AH133" i="2"/>
  <c r="AG133" i="2"/>
  <c r="AF133" i="2"/>
  <c r="AE133" i="2"/>
  <c r="AC133" i="2"/>
  <c r="AB133" i="2"/>
  <c r="AA133" i="2"/>
  <c r="Z133" i="2"/>
  <c r="Y133" i="2"/>
  <c r="W133" i="2"/>
  <c r="V133" i="2"/>
  <c r="U133" i="2"/>
  <c r="T133" i="2"/>
  <c r="S133" i="2"/>
  <c r="Q133" i="2"/>
  <c r="P133" i="2"/>
  <c r="O133" i="2"/>
  <c r="N133" i="2"/>
  <c r="M133" i="2"/>
  <c r="K133" i="2"/>
  <c r="J133" i="2"/>
  <c r="I133" i="2"/>
  <c r="H133" i="2"/>
  <c r="G133" i="2"/>
  <c r="F132" i="2"/>
  <c r="D132" i="2"/>
  <c r="C132" i="2"/>
  <c r="F131" i="2"/>
  <c r="D131" i="2"/>
  <c r="C131" i="2"/>
  <c r="F130" i="2"/>
  <c r="D130" i="2"/>
  <c r="C130" i="2"/>
  <c r="F129" i="2"/>
  <c r="D129" i="2"/>
  <c r="C129" i="2"/>
  <c r="F128" i="2"/>
  <c r="D128" i="2"/>
  <c r="C128" i="2"/>
  <c r="F127" i="2"/>
  <c r="D127" i="2"/>
  <c r="C127" i="2"/>
  <c r="F126" i="2"/>
  <c r="D126" i="2"/>
  <c r="C126" i="2"/>
  <c r="F125" i="2"/>
  <c r="D125" i="2"/>
  <c r="C125" i="2"/>
  <c r="F124" i="2"/>
  <c r="D124" i="2"/>
  <c r="C124" i="2"/>
  <c r="F123" i="2"/>
  <c r="D123" i="2"/>
  <c r="C123" i="2"/>
  <c r="F122" i="2"/>
  <c r="D122" i="2"/>
  <c r="C122" i="2"/>
  <c r="F121" i="2"/>
  <c r="D121" i="2"/>
  <c r="C121" i="2"/>
  <c r="CN120" i="2"/>
  <c r="CM120" i="2"/>
  <c r="CL120" i="2"/>
  <c r="CK120" i="2"/>
  <c r="CJ120" i="2"/>
  <c r="CI120" i="2"/>
  <c r="CG120" i="2"/>
  <c r="CF120" i="2"/>
  <c r="CE120" i="2"/>
  <c r="CD120" i="2"/>
  <c r="CC120" i="2"/>
  <c r="CB120" i="2"/>
  <c r="BZ120" i="2"/>
  <c r="BY120" i="2"/>
  <c r="BX120" i="2"/>
  <c r="BW120" i="2"/>
  <c r="BV120" i="2"/>
  <c r="BU120" i="2"/>
  <c r="BT120" i="2"/>
  <c r="BS120" i="2"/>
  <c r="BR120" i="2"/>
  <c r="BQ120" i="2"/>
  <c r="BP120" i="2"/>
  <c r="BO120" i="2"/>
  <c r="BN120" i="2"/>
  <c r="BH120" i="2"/>
  <c r="BG120" i="2"/>
  <c r="BF120" i="2"/>
  <c r="BE120" i="2"/>
  <c r="BD120" i="2"/>
  <c r="AX120" i="2"/>
  <c r="AV120" i="2"/>
  <c r="AU120" i="2"/>
  <c r="AT120" i="2"/>
  <c r="AS120" i="2"/>
  <c r="AR120" i="2"/>
  <c r="AP120" i="2"/>
  <c r="AO120" i="2"/>
  <c r="AN120" i="2"/>
  <c r="AM120" i="2"/>
  <c r="AL120" i="2"/>
  <c r="AK120" i="2"/>
  <c r="AI120" i="2"/>
  <c r="AH120" i="2"/>
  <c r="AG120" i="2"/>
  <c r="AF120" i="2"/>
  <c r="AE120" i="2"/>
  <c r="AC120" i="2"/>
  <c r="AB120" i="2"/>
  <c r="AA120" i="2"/>
  <c r="Z120" i="2"/>
  <c r="Y120" i="2"/>
  <c r="W120" i="2"/>
  <c r="V120" i="2"/>
  <c r="U120" i="2"/>
  <c r="T120" i="2"/>
  <c r="S120" i="2"/>
  <c r="Q120" i="2"/>
  <c r="P120" i="2"/>
  <c r="O120" i="2"/>
  <c r="N120" i="2"/>
  <c r="M120" i="2"/>
  <c r="K120" i="2"/>
  <c r="J120" i="2"/>
  <c r="I120" i="2"/>
  <c r="H120" i="2"/>
  <c r="G120" i="2"/>
  <c r="F119" i="2"/>
  <c r="D119" i="2"/>
  <c r="C119" i="2"/>
  <c r="F118" i="2"/>
  <c r="D118" i="2"/>
  <c r="C118" i="2"/>
  <c r="F116" i="2"/>
  <c r="D116" i="2"/>
  <c r="C116" i="2"/>
  <c r="F115" i="2"/>
  <c r="D115" i="2"/>
  <c r="C115" i="2"/>
  <c r="F114" i="2"/>
  <c r="D114" i="2"/>
  <c r="C114" i="2"/>
  <c r="F113" i="2"/>
  <c r="D113" i="2"/>
  <c r="C113" i="2"/>
  <c r="F112" i="2"/>
  <c r="CN111" i="2"/>
  <c r="CM111" i="2"/>
  <c r="CL111" i="2"/>
  <c r="CK111" i="2"/>
  <c r="CJ111" i="2"/>
  <c r="D112" i="2" s="1"/>
  <c r="CI111" i="2"/>
  <c r="C112" i="2" s="1"/>
  <c r="CG111" i="2"/>
  <c r="CF111" i="2"/>
  <c r="CE111" i="2"/>
  <c r="CD111" i="2"/>
  <c r="CC111" i="2"/>
  <c r="CB111" i="2"/>
  <c r="BZ111" i="2"/>
  <c r="BY111" i="2"/>
  <c r="BX111" i="2"/>
  <c r="BW111" i="2"/>
  <c r="BV111" i="2"/>
  <c r="BU111" i="2"/>
  <c r="BT111" i="2"/>
  <c r="BS111" i="2"/>
  <c r="BR111" i="2"/>
  <c r="BQ111" i="2"/>
  <c r="BP111" i="2"/>
  <c r="BO111" i="2"/>
  <c r="BN111" i="2"/>
  <c r="BH111" i="2"/>
  <c r="BG111" i="2"/>
  <c r="BF111" i="2"/>
  <c r="BE111" i="2"/>
  <c r="BD111" i="2"/>
  <c r="AX111" i="2"/>
  <c r="AV111" i="2"/>
  <c r="AU111" i="2"/>
  <c r="AT111" i="2"/>
  <c r="AS111" i="2"/>
  <c r="AR111" i="2"/>
  <c r="AP111" i="2"/>
  <c r="AO111" i="2"/>
  <c r="AN111" i="2"/>
  <c r="AM111" i="2"/>
  <c r="AL111" i="2"/>
  <c r="AK111" i="2"/>
  <c r="AI111" i="2"/>
  <c r="AH111" i="2"/>
  <c r="AG111" i="2"/>
  <c r="AF111" i="2"/>
  <c r="AE111" i="2"/>
  <c r="AC111" i="2"/>
  <c r="AB111" i="2"/>
  <c r="AA111" i="2"/>
  <c r="Z111" i="2"/>
  <c r="Y111" i="2"/>
  <c r="W111" i="2"/>
  <c r="V111" i="2"/>
  <c r="U111" i="2"/>
  <c r="T111" i="2"/>
  <c r="S111" i="2"/>
  <c r="Q111" i="2"/>
  <c r="P111" i="2"/>
  <c r="O111" i="2"/>
  <c r="N111" i="2"/>
  <c r="M111" i="2"/>
  <c r="K111" i="2"/>
  <c r="J111" i="2"/>
  <c r="I111" i="2"/>
  <c r="H111" i="2"/>
  <c r="G111" i="2"/>
  <c r="F110" i="2"/>
  <c r="D110" i="2"/>
  <c r="C110" i="2"/>
  <c r="F109" i="2"/>
  <c r="D109" i="2"/>
  <c r="C109" i="2"/>
  <c r="F108" i="2"/>
  <c r="D108" i="2"/>
  <c r="C108" i="2"/>
  <c r="F107" i="2"/>
  <c r="D107" i="2"/>
  <c r="C107" i="2"/>
  <c r="F106" i="2"/>
  <c r="D106" i="2"/>
  <c r="C106" i="2"/>
  <c r="F105" i="2"/>
  <c r="D105" i="2"/>
  <c r="C105" i="2"/>
  <c r="F104" i="2"/>
  <c r="D104" i="2"/>
  <c r="C104" i="2"/>
  <c r="F103" i="2"/>
  <c r="D103" i="2"/>
  <c r="C103" i="2"/>
  <c r="F102" i="2"/>
  <c r="D102" i="2"/>
  <c r="C102" i="2"/>
  <c r="F101" i="2"/>
  <c r="D101" i="2"/>
  <c r="C101" i="2"/>
  <c r="F100" i="2"/>
  <c r="D100" i="2"/>
  <c r="C100" i="2"/>
  <c r="CN99" i="2"/>
  <c r="CM99" i="2"/>
  <c r="CL99" i="2"/>
  <c r="CK99" i="2"/>
  <c r="CJ99" i="2"/>
  <c r="CI99" i="2"/>
  <c r="CG99" i="2"/>
  <c r="CF99" i="2"/>
  <c r="CE99" i="2"/>
  <c r="CD99" i="2"/>
  <c r="CC99" i="2"/>
  <c r="CB99" i="2"/>
  <c r="BZ99" i="2"/>
  <c r="BY99" i="2"/>
  <c r="BX99" i="2"/>
  <c r="BW99" i="2"/>
  <c r="BV99" i="2"/>
  <c r="BU99" i="2"/>
  <c r="BT99" i="2"/>
  <c r="BS99" i="2"/>
  <c r="BR99" i="2"/>
  <c r="BQ99" i="2"/>
  <c r="BP99" i="2"/>
  <c r="BO99" i="2"/>
  <c r="BN99" i="2"/>
  <c r="BH99" i="2"/>
  <c r="BG99" i="2"/>
  <c r="BF99" i="2"/>
  <c r="BE99" i="2"/>
  <c r="BD99" i="2"/>
  <c r="AX99" i="2"/>
  <c r="AV99" i="2"/>
  <c r="AU99" i="2"/>
  <c r="AT99" i="2"/>
  <c r="AS99" i="2"/>
  <c r="AR99" i="2"/>
  <c r="AP99" i="2"/>
  <c r="AO99" i="2"/>
  <c r="AN99" i="2"/>
  <c r="AM99" i="2"/>
  <c r="AL99" i="2"/>
  <c r="AK99" i="2"/>
  <c r="AI99" i="2"/>
  <c r="AH99" i="2"/>
  <c r="AG99" i="2"/>
  <c r="AF99" i="2"/>
  <c r="AE99" i="2"/>
  <c r="AC99" i="2"/>
  <c r="AB99" i="2"/>
  <c r="AA99" i="2"/>
  <c r="Z99" i="2"/>
  <c r="Y99" i="2"/>
  <c r="W99" i="2"/>
  <c r="V99" i="2"/>
  <c r="U99" i="2"/>
  <c r="T99" i="2"/>
  <c r="S99" i="2"/>
  <c r="Q99" i="2"/>
  <c r="P99" i="2"/>
  <c r="O99" i="2"/>
  <c r="N99" i="2"/>
  <c r="M99" i="2"/>
  <c r="K99" i="2"/>
  <c r="J99" i="2"/>
  <c r="I99" i="2"/>
  <c r="H99" i="2"/>
  <c r="G99" i="2"/>
  <c r="F97" i="2"/>
  <c r="D97" i="2"/>
  <c r="C97" i="2"/>
  <c r="F96" i="2"/>
  <c r="D96" i="2"/>
  <c r="C96" i="2"/>
  <c r="F95" i="2"/>
  <c r="D95" i="2"/>
  <c r="C95" i="2"/>
  <c r="F94" i="2"/>
  <c r="D94" i="2"/>
  <c r="C94" i="2"/>
  <c r="F93" i="2"/>
  <c r="D93" i="2"/>
  <c r="C93" i="2"/>
  <c r="F92" i="2"/>
  <c r="D92" i="2"/>
  <c r="C92" i="2"/>
  <c r="F91" i="2"/>
  <c r="D91" i="2"/>
  <c r="C91" i="2"/>
  <c r="F90" i="2"/>
  <c r="D90" i="2"/>
  <c r="C90" i="2"/>
  <c r="F89" i="2"/>
  <c r="D89" i="2"/>
  <c r="C89" i="2"/>
  <c r="CN88" i="2"/>
  <c r="CM88" i="2"/>
  <c r="CL88" i="2"/>
  <c r="CK88" i="2"/>
  <c r="CJ88" i="2"/>
  <c r="CI88" i="2"/>
  <c r="CG88" i="2"/>
  <c r="CF88" i="2"/>
  <c r="CE88" i="2"/>
  <c r="CD88" i="2"/>
  <c r="CC88" i="2"/>
  <c r="CB88" i="2"/>
  <c r="BZ88" i="2"/>
  <c r="BY88" i="2"/>
  <c r="BX88" i="2"/>
  <c r="BW88" i="2"/>
  <c r="BV88" i="2"/>
  <c r="BU88" i="2"/>
  <c r="BT88" i="2"/>
  <c r="BS88" i="2"/>
  <c r="BR88" i="2"/>
  <c r="BQ88" i="2"/>
  <c r="BP88" i="2"/>
  <c r="BO88" i="2"/>
  <c r="BN88" i="2"/>
  <c r="BH88" i="2"/>
  <c r="BG88" i="2"/>
  <c r="BF88" i="2"/>
  <c r="BE88" i="2"/>
  <c r="BD88" i="2"/>
  <c r="AX88" i="2"/>
  <c r="AV88" i="2"/>
  <c r="AU88" i="2"/>
  <c r="AT88" i="2"/>
  <c r="AS88" i="2"/>
  <c r="AR88" i="2"/>
  <c r="AP88" i="2"/>
  <c r="AO88" i="2"/>
  <c r="AN88" i="2"/>
  <c r="AM88" i="2"/>
  <c r="AL88" i="2"/>
  <c r="AK88" i="2"/>
  <c r="AI88" i="2"/>
  <c r="AH88" i="2"/>
  <c r="AG88" i="2"/>
  <c r="AF88" i="2"/>
  <c r="AE88" i="2"/>
  <c r="AC88" i="2"/>
  <c r="AB88" i="2"/>
  <c r="AA88" i="2"/>
  <c r="Z88" i="2"/>
  <c r="Y88" i="2"/>
  <c r="W88" i="2"/>
  <c r="V88" i="2"/>
  <c r="U88" i="2"/>
  <c r="T88" i="2"/>
  <c r="S88" i="2"/>
  <c r="Q88" i="2"/>
  <c r="P88" i="2"/>
  <c r="O88" i="2"/>
  <c r="N88" i="2"/>
  <c r="M88" i="2"/>
  <c r="K88" i="2"/>
  <c r="J88" i="2"/>
  <c r="I88" i="2"/>
  <c r="H88" i="2"/>
  <c r="G88" i="2"/>
  <c r="F87" i="2"/>
  <c r="D87" i="2"/>
  <c r="C87" i="2"/>
  <c r="F79" i="2"/>
  <c r="D79" i="2"/>
  <c r="C79" i="2"/>
  <c r="F78" i="2"/>
  <c r="D78" i="2"/>
  <c r="C78" i="2"/>
  <c r="F77" i="2"/>
  <c r="D77" i="2"/>
  <c r="C77" i="2"/>
  <c r="F76" i="2"/>
  <c r="F75" i="2"/>
  <c r="D75" i="2"/>
  <c r="C75" i="2"/>
  <c r="F74" i="2"/>
  <c r="D74" i="2"/>
  <c r="C74" i="2"/>
  <c r="F73" i="2"/>
  <c r="D73" i="2"/>
  <c r="C73" i="2"/>
  <c r="F72" i="2"/>
  <c r="D72" i="2"/>
  <c r="C72" i="2"/>
  <c r="H71" i="2"/>
  <c r="G71" i="2"/>
  <c r="F70" i="2"/>
  <c r="D70" i="2"/>
  <c r="C70" i="2"/>
  <c r="F66" i="2"/>
  <c r="D66" i="2"/>
  <c r="C66" i="2"/>
  <c r="F65" i="2"/>
  <c r="D65" i="2"/>
  <c r="C65" i="2"/>
  <c r="F64" i="2"/>
  <c r="D64" i="2"/>
  <c r="C64" i="2"/>
  <c r="F63" i="2"/>
  <c r="C63" i="2"/>
  <c r="F62" i="2"/>
  <c r="D62" i="2"/>
  <c r="C62" i="2"/>
  <c r="F61" i="2"/>
  <c r="D61" i="2"/>
  <c r="C61" i="2"/>
  <c r="F60" i="2"/>
  <c r="D60" i="2"/>
  <c r="C60" i="2"/>
  <c r="F59" i="2"/>
  <c r="CN58" i="2"/>
  <c r="CM58" i="2"/>
  <c r="CL58" i="2"/>
  <c r="CK58" i="2"/>
  <c r="CJ58" i="2"/>
  <c r="CI58" i="2"/>
  <c r="CG58" i="2"/>
  <c r="CF58" i="2"/>
  <c r="CE58" i="2"/>
  <c r="CD58" i="2"/>
  <c r="CC58" i="2"/>
  <c r="CB58" i="2"/>
  <c r="BZ58" i="2"/>
  <c r="BY58" i="2"/>
  <c r="BX58" i="2"/>
  <c r="BW58" i="2"/>
  <c r="BV58" i="2"/>
  <c r="BU58" i="2"/>
  <c r="BT58" i="2"/>
  <c r="BS58" i="2"/>
  <c r="BR58" i="2"/>
  <c r="BQ58" i="2"/>
  <c r="BP58" i="2"/>
  <c r="BO58" i="2"/>
  <c r="BN58" i="2"/>
  <c r="BH58" i="2"/>
  <c r="BG58" i="2"/>
  <c r="BF58" i="2"/>
  <c r="BE58" i="2"/>
  <c r="BD58" i="2"/>
  <c r="AV58" i="2"/>
  <c r="AU58" i="2"/>
  <c r="AT58" i="2"/>
  <c r="AS58" i="2"/>
  <c r="AR58" i="2"/>
  <c r="AP58" i="2"/>
  <c r="AO58" i="2"/>
  <c r="AN58" i="2"/>
  <c r="AM58" i="2"/>
  <c r="AK58" i="2"/>
  <c r="AH58" i="2"/>
  <c r="AG58" i="2"/>
  <c r="AC58" i="2"/>
  <c r="AB58" i="2"/>
  <c r="AA58" i="2"/>
  <c r="Z58" i="2"/>
  <c r="Y58" i="2"/>
  <c r="W58" i="2"/>
  <c r="V58" i="2"/>
  <c r="U58" i="2"/>
  <c r="T58" i="2"/>
  <c r="S58" i="2"/>
  <c r="Q58" i="2"/>
  <c r="P58" i="2"/>
  <c r="O58" i="2"/>
  <c r="N58" i="2"/>
  <c r="M58" i="2"/>
  <c r="C59" i="2" s="1"/>
  <c r="K58" i="2"/>
  <c r="J58" i="2"/>
  <c r="I58" i="2"/>
  <c r="H58" i="2"/>
  <c r="G58" i="2"/>
  <c r="F57" i="2"/>
  <c r="D57" i="2"/>
  <c r="C57" i="2"/>
  <c r="F56" i="2"/>
  <c r="D56" i="2"/>
  <c r="C56" i="2"/>
  <c r="F55" i="2"/>
  <c r="D55" i="2"/>
  <c r="C55" i="2"/>
  <c r="F54" i="2"/>
  <c r="D54" i="2"/>
  <c r="C54" i="2"/>
  <c r="F53" i="2"/>
  <c r="D53" i="2"/>
  <c r="C53" i="2"/>
  <c r="F52" i="2"/>
  <c r="D52" i="2"/>
  <c r="C52" i="2"/>
  <c r="F51" i="2"/>
  <c r="D51" i="2"/>
  <c r="C51" i="2"/>
  <c r="F50" i="2"/>
  <c r="D50" i="2"/>
  <c r="C50" i="2"/>
  <c r="F49" i="2"/>
  <c r="D49" i="2"/>
  <c r="C49" i="2"/>
  <c r="F48" i="2"/>
  <c r="D48" i="2"/>
  <c r="C48" i="2"/>
  <c r="F47" i="2"/>
  <c r="D47" i="2"/>
  <c r="C47" i="2"/>
  <c r="F46" i="2"/>
  <c r="D46" i="2"/>
  <c r="C46" i="2"/>
  <c r="F45" i="2"/>
  <c r="D45" i="2"/>
  <c r="C45" i="2"/>
  <c r="F44" i="2"/>
  <c r="D44" i="2"/>
  <c r="C44" i="2"/>
  <c r="F43" i="2"/>
  <c r="D43" i="2"/>
  <c r="C43" i="2"/>
  <c r="CN42" i="2"/>
  <c r="CM42" i="2"/>
  <c r="CL42" i="2"/>
  <c r="CK42" i="2"/>
  <c r="CJ42" i="2"/>
  <c r="CI42" i="2"/>
  <c r="CG42" i="2"/>
  <c r="CF42" i="2"/>
  <c r="CE42" i="2"/>
  <c r="CD42" i="2"/>
  <c r="CC42" i="2"/>
  <c r="CB42" i="2"/>
  <c r="BZ42" i="2"/>
  <c r="BY42" i="2"/>
  <c r="BX42" i="2"/>
  <c r="BW42" i="2"/>
  <c r="BV42" i="2"/>
  <c r="BU42" i="2"/>
  <c r="BT42" i="2"/>
  <c r="BS42" i="2"/>
  <c r="BR42" i="2"/>
  <c r="BQ42" i="2"/>
  <c r="BP42" i="2"/>
  <c r="BO42" i="2"/>
  <c r="BN42" i="2"/>
  <c r="BH42" i="2"/>
  <c r="BG42" i="2"/>
  <c r="BF42" i="2"/>
  <c r="BE42" i="2"/>
  <c r="BD42" i="2"/>
  <c r="AV42" i="2"/>
  <c r="AU42" i="2"/>
  <c r="AT42" i="2"/>
  <c r="AS42" i="2"/>
  <c r="AR42" i="2"/>
  <c r="AP42" i="2"/>
  <c r="AO42" i="2"/>
  <c r="AN42" i="2"/>
  <c r="AM42" i="2"/>
  <c r="AL42" i="2"/>
  <c r="AK42" i="2"/>
  <c r="AI42" i="2"/>
  <c r="AH42" i="2"/>
  <c r="AG42" i="2"/>
  <c r="AF42" i="2"/>
  <c r="AE42" i="2"/>
  <c r="AC42" i="2"/>
  <c r="AB42" i="2"/>
  <c r="AA42" i="2"/>
  <c r="Z42" i="2"/>
  <c r="Y42" i="2"/>
  <c r="W42" i="2"/>
  <c r="V42" i="2"/>
  <c r="U42" i="2"/>
  <c r="T42" i="2"/>
  <c r="S42" i="2"/>
  <c r="Q42" i="2"/>
  <c r="P42" i="2"/>
  <c r="O42" i="2"/>
  <c r="N42" i="2"/>
  <c r="M42" i="2"/>
  <c r="K42" i="2"/>
  <c r="J42" i="2"/>
  <c r="I42" i="2"/>
  <c r="H42" i="2"/>
  <c r="G42" i="2"/>
  <c r="F41" i="2"/>
  <c r="D41" i="2"/>
  <c r="C41" i="2"/>
  <c r="F40" i="2"/>
  <c r="D40" i="2"/>
  <c r="C40" i="2"/>
  <c r="F39" i="2"/>
  <c r="D39" i="2"/>
  <c r="C39" i="2"/>
  <c r="F38" i="2"/>
  <c r="D38" i="2"/>
  <c r="C38" i="2"/>
  <c r="F37" i="2"/>
  <c r="D37" i="2"/>
  <c r="C37" i="2"/>
  <c r="F36" i="2"/>
  <c r="D36" i="2"/>
  <c r="C36" i="2"/>
  <c r="F35" i="2"/>
  <c r="D35" i="2"/>
  <c r="C35" i="2"/>
  <c r="F34" i="2"/>
  <c r="D34" i="2"/>
  <c r="C34" i="2"/>
  <c r="CN33" i="2"/>
  <c r="CM33" i="2"/>
  <c r="CL33" i="2"/>
  <c r="CK33" i="2"/>
  <c r="CJ33" i="2"/>
  <c r="CI33" i="2"/>
  <c r="CG33" i="2"/>
  <c r="CF33" i="2"/>
  <c r="CE33" i="2"/>
  <c r="CD33" i="2"/>
  <c r="CC33" i="2"/>
  <c r="CB33" i="2"/>
  <c r="BZ33" i="2"/>
  <c r="BY33" i="2"/>
  <c r="BX33" i="2"/>
  <c r="BW33" i="2"/>
  <c r="BV33" i="2"/>
  <c r="BU33" i="2"/>
  <c r="BT33" i="2"/>
  <c r="BS33" i="2"/>
  <c r="BR33" i="2"/>
  <c r="BQ33" i="2"/>
  <c r="BP33" i="2"/>
  <c r="BO33" i="2"/>
  <c r="BN33" i="2"/>
  <c r="BH33" i="2"/>
  <c r="BG33" i="2"/>
  <c r="BF33" i="2"/>
  <c r="BE33" i="2"/>
  <c r="BD33" i="2"/>
  <c r="BB33" i="2"/>
  <c r="AU33" i="2"/>
  <c r="AT33" i="2"/>
  <c r="AS33" i="2"/>
  <c r="AR33" i="2"/>
  <c r="AP33" i="2"/>
  <c r="AO33" i="2"/>
  <c r="AN33" i="2"/>
  <c r="AM33" i="2"/>
  <c r="AL33" i="2"/>
  <c r="AK33" i="2"/>
  <c r="AI33" i="2"/>
  <c r="AH33" i="2"/>
  <c r="AG33" i="2"/>
  <c r="AF33" i="2"/>
  <c r="AE33" i="2"/>
  <c r="AC33" i="2"/>
  <c r="AB33" i="2"/>
  <c r="AA33" i="2"/>
  <c r="Z33" i="2"/>
  <c r="Y33" i="2"/>
  <c r="W33" i="2"/>
  <c r="V33" i="2"/>
  <c r="U33" i="2"/>
  <c r="T33" i="2"/>
  <c r="S33" i="2"/>
  <c r="Q33" i="2"/>
  <c r="P33" i="2"/>
  <c r="O33" i="2"/>
  <c r="N33" i="2"/>
  <c r="M33" i="2"/>
  <c r="K33" i="2"/>
  <c r="J33" i="2"/>
  <c r="I33" i="2"/>
  <c r="H33" i="2"/>
  <c r="G33" i="2"/>
  <c r="F32" i="2"/>
  <c r="D32" i="2"/>
  <c r="C32" i="2"/>
  <c r="F31" i="2"/>
  <c r="D31" i="2"/>
  <c r="C31" i="2"/>
  <c r="F30" i="2"/>
  <c r="D30" i="2"/>
  <c r="C30" i="2"/>
  <c r="F29" i="2"/>
  <c r="D29" i="2"/>
  <c r="C29" i="2"/>
  <c r="F28" i="2"/>
  <c r="D28" i="2"/>
  <c r="C28" i="2"/>
  <c r="F27" i="2"/>
  <c r="D27" i="2"/>
  <c r="C27" i="2"/>
  <c r="F26" i="2"/>
  <c r="D26" i="2"/>
  <c r="C26" i="2"/>
  <c r="F25" i="2"/>
  <c r="D25" i="2"/>
  <c r="C25" i="2"/>
  <c r="F24" i="2"/>
  <c r="D24" i="2"/>
  <c r="C24" i="2"/>
  <c r="F23" i="2"/>
  <c r="D23" i="2"/>
  <c r="C23" i="2"/>
  <c r="F22" i="2"/>
  <c r="D22" i="2"/>
  <c r="C22" i="2"/>
  <c r="F21" i="2"/>
  <c r="D21" i="2"/>
  <c r="C21" i="2"/>
  <c r="CN20" i="2"/>
  <c r="CM20" i="2"/>
  <c r="CL20" i="2"/>
  <c r="CK20" i="2"/>
  <c r="CJ20" i="2"/>
  <c r="CI20" i="2"/>
  <c r="CG20" i="2"/>
  <c r="CF20" i="2"/>
  <c r="CE20" i="2"/>
  <c r="CD20" i="2"/>
  <c r="CC20" i="2"/>
  <c r="CB20" i="2"/>
  <c r="BZ20" i="2"/>
  <c r="BY20" i="2"/>
  <c r="BX20" i="2"/>
  <c r="BW20" i="2"/>
  <c r="BV20" i="2"/>
  <c r="BU20" i="2"/>
  <c r="BT20" i="2"/>
  <c r="BS20" i="2"/>
  <c r="BR20" i="2"/>
  <c r="BQ20" i="2"/>
  <c r="BP20" i="2"/>
  <c r="BO20" i="2"/>
  <c r="BN20" i="2"/>
  <c r="BH20" i="2"/>
  <c r="BG20" i="2"/>
  <c r="BF20" i="2"/>
  <c r="BE20" i="2"/>
  <c r="BD20" i="2"/>
  <c r="BB20" i="2"/>
  <c r="AR20" i="2"/>
  <c r="AP20" i="2"/>
  <c r="AO20" i="2"/>
  <c r="AM20" i="2"/>
  <c r="AL20" i="2"/>
  <c r="AK20" i="2"/>
  <c r="AI20" i="2"/>
  <c r="AH20" i="2"/>
  <c r="AG20" i="2"/>
  <c r="AF20" i="2"/>
  <c r="AE20" i="2"/>
  <c r="AC20" i="2"/>
  <c r="AB20" i="2"/>
  <c r="AA20" i="2"/>
  <c r="Z20" i="2"/>
  <c r="Y20" i="2"/>
  <c r="W20" i="2"/>
  <c r="V20" i="2"/>
  <c r="U20" i="2"/>
  <c r="T20" i="2"/>
  <c r="S20" i="2"/>
  <c r="Q20" i="2"/>
  <c r="P20" i="2"/>
  <c r="O20" i="2"/>
  <c r="N20" i="2"/>
  <c r="M20" i="2"/>
  <c r="K20" i="2"/>
  <c r="I20" i="2"/>
  <c r="H20" i="2"/>
  <c r="F19" i="2"/>
  <c r="D19" i="2"/>
  <c r="C19" i="2"/>
  <c r="F18" i="2"/>
  <c r="D18" i="2"/>
  <c r="C18" i="2"/>
  <c r="F17" i="2"/>
  <c r="D17" i="2"/>
  <c r="C17" i="2"/>
  <c r="F16" i="2"/>
  <c r="D16" i="2"/>
  <c r="C16" i="2"/>
  <c r="F15" i="2"/>
  <c r="D15" i="2"/>
  <c r="C15" i="2"/>
  <c r="F14" i="2"/>
  <c r="D14" i="2"/>
  <c r="C14" i="2"/>
  <c r="F13" i="2"/>
  <c r="D13" i="2"/>
  <c r="C13" i="2"/>
  <c r="F12" i="2"/>
  <c r="D12" i="2"/>
  <c r="C12" i="2"/>
  <c r="F11" i="2"/>
  <c r="D11" i="2"/>
  <c r="C11" i="2"/>
  <c r="F10" i="2"/>
  <c r="D10" i="2"/>
  <c r="C10" i="2"/>
  <c r="F9" i="2"/>
  <c r="D9" i="2"/>
  <c r="C9" i="2"/>
  <c r="F8" i="2"/>
  <c r="D8" i="2"/>
  <c r="C8" i="2"/>
  <c r="F7" i="2"/>
  <c r="D7" i="2"/>
  <c r="C7" i="2"/>
  <c r="CN6" i="2"/>
  <c r="CM6" i="2"/>
  <c r="CL6" i="2"/>
  <c r="CK6" i="2"/>
  <c r="CJ6" i="2"/>
  <c r="CI6" i="2"/>
  <c r="CG6" i="2"/>
  <c r="CF6" i="2"/>
  <c r="CE6" i="2"/>
  <c r="CD6" i="2"/>
  <c r="CC6" i="2"/>
  <c r="CB6" i="2"/>
  <c r="BZ6" i="2"/>
  <c r="BY6" i="2"/>
  <c r="BX6" i="2"/>
  <c r="BW6" i="2"/>
  <c r="BV6" i="2"/>
  <c r="BU6" i="2"/>
  <c r="BT6" i="2"/>
  <c r="BS6" i="2"/>
  <c r="BR6" i="2"/>
  <c r="BQ6" i="2"/>
  <c r="BP6" i="2"/>
  <c r="BH6" i="2"/>
  <c r="BG6" i="2"/>
  <c r="BF6" i="2"/>
  <c r="BE6" i="2"/>
  <c r="BD6" i="2"/>
  <c r="BC6" i="2"/>
  <c r="M8" i="11" s="1"/>
  <c r="BB6" i="2"/>
  <c r="AX6" i="2"/>
  <c r="AV6" i="2"/>
  <c r="AU6" i="2"/>
  <c r="AT6" i="2"/>
  <c r="AS6" i="2"/>
  <c r="AR6" i="2"/>
  <c r="AP6" i="2"/>
  <c r="AO6" i="2"/>
  <c r="AM6" i="2"/>
  <c r="AL6" i="2"/>
  <c r="AK6" i="2"/>
  <c r="AI6" i="2"/>
  <c r="AH6" i="2"/>
  <c r="AG6" i="2"/>
  <c r="AF6" i="2"/>
  <c r="AE6" i="2"/>
  <c r="AC6" i="2"/>
  <c r="AB6" i="2"/>
  <c r="AA6" i="2"/>
  <c r="Z6" i="2"/>
  <c r="Y6" i="2"/>
  <c r="W6" i="2"/>
  <c r="V6" i="2"/>
  <c r="U6" i="2"/>
  <c r="T6" i="2"/>
  <c r="S6" i="2"/>
  <c r="Q6" i="2"/>
  <c r="P6" i="2"/>
  <c r="O6" i="2"/>
  <c r="N6" i="2"/>
  <c r="M6" i="2"/>
  <c r="K6" i="2"/>
  <c r="J6" i="2"/>
  <c r="I6" i="2"/>
  <c r="H6" i="2"/>
  <c r="G6" i="2"/>
  <c r="D2" i="2"/>
  <c r="E42" i="2" l="1"/>
  <c r="F120" i="2"/>
  <c r="B176" i="2"/>
  <c r="B118" i="2"/>
  <c r="BF5" i="2"/>
  <c r="F151" i="2"/>
  <c r="E6" i="2"/>
  <c r="D8" i="11" s="1"/>
  <c r="E111" i="2"/>
  <c r="D16" i="11" s="1"/>
  <c r="B170" i="2"/>
  <c r="B76" i="2"/>
  <c r="D9" i="11"/>
  <c r="BC33" i="2"/>
  <c r="D11" i="11"/>
  <c r="E88" i="2"/>
  <c r="D14" i="11" s="1"/>
  <c r="E120" i="2"/>
  <c r="D17" i="11" s="1"/>
  <c r="F161" i="2"/>
  <c r="E20" i="11" s="1"/>
  <c r="E151" i="2"/>
  <c r="D19" i="11" s="1"/>
  <c r="E71" i="2"/>
  <c r="D13" i="11" s="1"/>
  <c r="E33" i="2"/>
  <c r="E99" i="2"/>
  <c r="D15" i="11" s="1"/>
  <c r="E58" i="2"/>
  <c r="D12" i="11" s="1"/>
  <c r="E133" i="2"/>
  <c r="D18" i="11" s="1"/>
  <c r="E161" i="2"/>
  <c r="D20" i="11" s="1"/>
  <c r="BD5" i="2"/>
  <c r="BH5" i="2"/>
  <c r="BE5" i="2"/>
  <c r="BN5" i="2"/>
  <c r="BC151" i="2"/>
  <c r="M19" i="11" s="1"/>
  <c r="BG5" i="2"/>
  <c r="BC58" i="2"/>
  <c r="M12" i="11" s="1"/>
  <c r="BC120" i="2"/>
  <c r="M17" i="11" s="1"/>
  <c r="BC161" i="2"/>
  <c r="M20" i="11" s="1"/>
  <c r="BC111" i="2"/>
  <c r="M16" i="11" s="1"/>
  <c r="BC20" i="2"/>
  <c r="BC42" i="2"/>
  <c r="M11" i="11" s="1"/>
  <c r="BC99" i="2"/>
  <c r="M15" i="11" s="1"/>
  <c r="BC71" i="2"/>
  <c r="M13" i="11" s="1"/>
  <c r="BC133" i="2"/>
  <c r="M18" i="11" s="1"/>
  <c r="BC88" i="2"/>
  <c r="M14" i="11" s="1"/>
  <c r="B168" i="2"/>
  <c r="B157" i="2"/>
  <c r="B144" i="2"/>
  <c r="B136" i="2"/>
  <c r="B104" i="2"/>
  <c r="B94" i="2"/>
  <c r="B66" i="2"/>
  <c r="B57" i="2"/>
  <c r="B49" i="2"/>
  <c r="B23" i="2"/>
  <c r="B14" i="2"/>
  <c r="B172" i="2"/>
  <c r="B164" i="2"/>
  <c r="B148" i="2"/>
  <c r="B140" i="2"/>
  <c r="B131" i="2"/>
  <c r="B113" i="2"/>
  <c r="B108" i="2"/>
  <c r="B78" i="2"/>
  <c r="B62" i="2"/>
  <c r="B53" i="2"/>
  <c r="B45" i="2"/>
  <c r="B31" i="2"/>
  <c r="B18" i="2"/>
  <c r="B10" i="2"/>
  <c r="AJ59" i="2"/>
  <c r="B59" i="2" s="1"/>
  <c r="D59" i="2"/>
  <c r="B7" i="2"/>
  <c r="B91" i="2"/>
  <c r="B75" i="2"/>
  <c r="CN5" i="2"/>
  <c r="B167" i="2"/>
  <c r="B163" i="2"/>
  <c r="B143" i="2"/>
  <c r="B139" i="2"/>
  <c r="B116" i="2"/>
  <c r="B107" i="2"/>
  <c r="B97" i="2"/>
  <c r="B65" i="2"/>
  <c r="B56" i="2"/>
  <c r="B48" i="2"/>
  <c r="B39" i="2"/>
  <c r="B30" i="2"/>
  <c r="B22" i="2"/>
  <c r="B17" i="2"/>
  <c r="B9" i="2"/>
  <c r="R133" i="2"/>
  <c r="G18" i="11" s="1"/>
  <c r="AJ133" i="2"/>
  <c r="J18" i="11" s="1"/>
  <c r="CA133" i="2"/>
  <c r="O18" i="11" s="1"/>
  <c r="X161" i="2"/>
  <c r="B166" i="2"/>
  <c r="B162" i="2"/>
  <c r="B150" i="2"/>
  <c r="B146" i="2"/>
  <c r="B142" i="2"/>
  <c r="B138" i="2"/>
  <c r="B129" i="2"/>
  <c r="B121" i="2"/>
  <c r="B115" i="2"/>
  <c r="B110" i="2"/>
  <c r="B106" i="2"/>
  <c r="B96" i="2"/>
  <c r="B87" i="2"/>
  <c r="B64" i="2"/>
  <c r="B60" i="2"/>
  <c r="B55" i="2"/>
  <c r="B51" i="2"/>
  <c r="B47" i="2"/>
  <c r="B38" i="2"/>
  <c r="B34" i="2"/>
  <c r="B29" i="2"/>
  <c r="B25" i="2"/>
  <c r="B16" i="2"/>
  <c r="B12" i="2"/>
  <c r="B8" i="2"/>
  <c r="B174" i="2"/>
  <c r="B152" i="2"/>
  <c r="B135" i="2"/>
  <c r="B126" i="2"/>
  <c r="B122" i="2"/>
  <c r="B103" i="2"/>
  <c r="B93" i="2"/>
  <c r="B89" i="2"/>
  <c r="B73" i="2"/>
  <c r="B44" i="2"/>
  <c r="B40" i="2"/>
  <c r="B36" i="2"/>
  <c r="B27" i="2"/>
  <c r="B154" i="2"/>
  <c r="B124" i="2"/>
  <c r="B101" i="2"/>
  <c r="B171" i="2"/>
  <c r="B156" i="2"/>
  <c r="B147" i="2"/>
  <c r="B130" i="2"/>
  <c r="B77" i="2"/>
  <c r="B61" i="2"/>
  <c r="B52" i="2"/>
  <c r="B35" i="2"/>
  <c r="B26" i="2"/>
  <c r="B13" i="2"/>
  <c r="B175" i="2"/>
  <c r="B153" i="2"/>
  <c r="B127" i="2"/>
  <c r="B123" i="2"/>
  <c r="B100" i="2"/>
  <c r="B90" i="2"/>
  <c r="B74" i="2"/>
  <c r="AJ120" i="2"/>
  <c r="J17" i="11" s="1"/>
  <c r="B173" i="2"/>
  <c r="B169" i="2"/>
  <c r="B165" i="2"/>
  <c r="B160" i="2"/>
  <c r="B149" i="2"/>
  <c r="B145" i="2"/>
  <c r="B141" i="2"/>
  <c r="B137" i="2"/>
  <c r="B132" i="2"/>
  <c r="B128" i="2"/>
  <c r="B119" i="2"/>
  <c r="B114" i="2"/>
  <c r="B109" i="2"/>
  <c r="B105" i="2"/>
  <c r="B95" i="2"/>
  <c r="B79" i="2"/>
  <c r="B70" i="2"/>
  <c r="B63" i="2"/>
  <c r="B54" i="2"/>
  <c r="B50" i="2"/>
  <c r="B46" i="2"/>
  <c r="B41" i="2"/>
  <c r="B37" i="2"/>
  <c r="B32" i="2"/>
  <c r="B28" i="2"/>
  <c r="B24" i="2"/>
  <c r="B19" i="2"/>
  <c r="B15" i="2"/>
  <c r="B11" i="2"/>
  <c r="B155" i="2"/>
  <c r="B134" i="2"/>
  <c r="B125" i="2"/>
  <c r="B102" i="2"/>
  <c r="B92" i="2"/>
  <c r="B72" i="2"/>
  <c r="B43" i="2"/>
  <c r="B21" i="2"/>
  <c r="C99" i="2"/>
  <c r="AQ133" i="2"/>
  <c r="CH161" i="2"/>
  <c r="X33" i="2"/>
  <c r="AQ33" i="2"/>
  <c r="K10" i="11" s="1"/>
  <c r="AD88" i="2"/>
  <c r="I14" i="11" s="1"/>
  <c r="C88" i="2"/>
  <c r="AJ151" i="2"/>
  <c r="J19" i="11" s="1"/>
  <c r="X58" i="2"/>
  <c r="AQ58" i="2"/>
  <c r="CH133" i="2"/>
  <c r="L71" i="2"/>
  <c r="F13" i="11" s="1"/>
  <c r="AJ71" i="2"/>
  <c r="J13" i="11" s="1"/>
  <c r="AD71" i="2"/>
  <c r="I13" i="11" s="1"/>
  <c r="F20" i="2"/>
  <c r="E9" i="11" s="1"/>
  <c r="R20" i="2"/>
  <c r="G9" i="11" s="1"/>
  <c r="X151" i="2"/>
  <c r="AQ151" i="2"/>
  <c r="D6" i="2"/>
  <c r="C8" i="11" s="1"/>
  <c r="V5" i="2"/>
  <c r="G5" i="2"/>
  <c r="L42" i="2"/>
  <c r="F11" i="11" s="1"/>
  <c r="X42" i="2"/>
  <c r="AJ42" i="2"/>
  <c r="J11" i="11" s="1"/>
  <c r="CH58" i="2"/>
  <c r="L88" i="2"/>
  <c r="F14" i="11" s="1"/>
  <c r="AJ88" i="2"/>
  <c r="J14" i="11" s="1"/>
  <c r="R99" i="2"/>
  <c r="G15" i="11" s="1"/>
  <c r="AD99" i="2"/>
  <c r="I15" i="11" s="1"/>
  <c r="AV5" i="2"/>
  <c r="BT5" i="2"/>
  <c r="CA99" i="2"/>
  <c r="O15" i="11" s="1"/>
  <c r="AJ111" i="2"/>
  <c r="J16" i="11" s="1"/>
  <c r="R120" i="2"/>
  <c r="G17" i="11" s="1"/>
  <c r="CA120" i="2"/>
  <c r="X133" i="2"/>
  <c r="H18" i="11" s="1"/>
  <c r="AD151" i="2"/>
  <c r="I19" i="11" s="1"/>
  <c r="CH151" i="2"/>
  <c r="CH71" i="2"/>
  <c r="P13" i="11" s="1"/>
  <c r="X20" i="2"/>
  <c r="R42" i="2"/>
  <c r="CA42" i="2"/>
  <c r="R88" i="2"/>
  <c r="G14" i="11" s="1"/>
  <c r="CA88" i="2"/>
  <c r="X99" i="2"/>
  <c r="AQ99" i="2"/>
  <c r="R111" i="2"/>
  <c r="AD111" i="2"/>
  <c r="I16" i="11" s="1"/>
  <c r="CA111" i="2"/>
  <c r="O16" i="11" s="1"/>
  <c r="R161" i="2"/>
  <c r="AD161" i="2"/>
  <c r="I20" i="11" s="1"/>
  <c r="CA161" i="2"/>
  <c r="AQ71" i="2"/>
  <c r="H5" i="2"/>
  <c r="AD20" i="2"/>
  <c r="I9" i="11" s="1"/>
  <c r="CH20" i="2"/>
  <c r="P9" i="11" s="1"/>
  <c r="L33" i="2"/>
  <c r="F10" i="11" s="1"/>
  <c r="R33" i="2"/>
  <c r="G10" i="11" s="1"/>
  <c r="AD33" i="2"/>
  <c r="I10" i="11" s="1"/>
  <c r="CA33" i="2"/>
  <c r="CH33" i="2"/>
  <c r="P10" i="11" s="1"/>
  <c r="X111" i="2"/>
  <c r="AQ111" i="2"/>
  <c r="C120" i="2"/>
  <c r="AD120" i="2"/>
  <c r="I17" i="11" s="1"/>
  <c r="CH120" i="2"/>
  <c r="P17" i="11" s="1"/>
  <c r="R151" i="2"/>
  <c r="G19" i="11" s="1"/>
  <c r="CA151" i="2"/>
  <c r="D161" i="2"/>
  <c r="AQ161" i="2"/>
  <c r="K20" i="11" s="1"/>
  <c r="CA71" i="2"/>
  <c r="O13" i="11" s="1"/>
  <c r="R71" i="2"/>
  <c r="AQ6" i="2"/>
  <c r="CC5" i="2"/>
  <c r="AW5" i="2"/>
  <c r="L7" i="11" s="1"/>
  <c r="BQ5" i="2"/>
  <c r="BU5" i="2"/>
  <c r="BY5" i="2"/>
  <c r="L20" i="2"/>
  <c r="F9" i="11" s="1"/>
  <c r="AJ20" i="2"/>
  <c r="J9" i="11" s="1"/>
  <c r="AQ42" i="2"/>
  <c r="F58" i="2"/>
  <c r="E12" i="11" s="1"/>
  <c r="CA58" i="2"/>
  <c r="O12" i="11" s="1"/>
  <c r="X88" i="2"/>
  <c r="H14" i="11" s="1"/>
  <c r="AQ88" i="2"/>
  <c r="CH99" i="2"/>
  <c r="P15" i="11" s="1"/>
  <c r="X120" i="2"/>
  <c r="H17" i="11" s="1"/>
  <c r="AQ120" i="2"/>
  <c r="AD133" i="2"/>
  <c r="I18" i="11" s="1"/>
  <c r="L161" i="2"/>
  <c r="F20" i="11" s="1"/>
  <c r="AJ161" i="2"/>
  <c r="J20" i="11" s="1"/>
  <c r="AB5" i="2"/>
  <c r="CG5" i="2"/>
  <c r="K5" i="2"/>
  <c r="U5" i="2"/>
  <c r="AI5" i="2"/>
  <c r="F6" i="2"/>
  <c r="E8" i="11" s="1"/>
  <c r="CA20" i="2"/>
  <c r="CH42" i="2"/>
  <c r="AH5" i="2"/>
  <c r="CD5" i="2"/>
  <c r="F88" i="2"/>
  <c r="E14" i="11" s="1"/>
  <c r="CH88" i="2"/>
  <c r="CJ5" i="2"/>
  <c r="AJ99" i="2"/>
  <c r="J15" i="11" s="1"/>
  <c r="CH111" i="2"/>
  <c r="E17" i="11"/>
  <c r="CF5" i="2"/>
  <c r="CB5" i="2"/>
  <c r="L58" i="2"/>
  <c r="F12" i="11" s="1"/>
  <c r="CA6" i="2"/>
  <c r="C133" i="2"/>
  <c r="AA5" i="2"/>
  <c r="CI5" i="2"/>
  <c r="CM5" i="2"/>
  <c r="F33" i="2"/>
  <c r="E10" i="11" s="1"/>
  <c r="T10" i="11" s="1"/>
  <c r="AX5" i="2"/>
  <c r="BR5" i="2"/>
  <c r="BV5" i="2"/>
  <c r="BZ5" i="2"/>
  <c r="L120" i="2"/>
  <c r="F133" i="2"/>
  <c r="E18" i="11" s="1"/>
  <c r="C151" i="2"/>
  <c r="L151" i="2"/>
  <c r="F19" i="11" s="1"/>
  <c r="AD58" i="2"/>
  <c r="I12" i="11" s="1"/>
  <c r="Q5" i="2"/>
  <c r="W5" i="2"/>
  <c r="AG5" i="2"/>
  <c r="BB5" i="2"/>
  <c r="BO5" i="2"/>
  <c r="BW5" i="2"/>
  <c r="J5" i="2"/>
  <c r="AP5" i="2"/>
  <c r="F99" i="2"/>
  <c r="E15" i="11" s="1"/>
  <c r="F111" i="2"/>
  <c r="E16" i="11" s="1"/>
  <c r="T16" i="11" s="1"/>
  <c r="F71" i="2"/>
  <c r="E13" i="11" s="1"/>
  <c r="R58" i="2"/>
  <c r="G12" i="11" s="1"/>
  <c r="R6" i="2"/>
  <c r="G8" i="11" s="1"/>
  <c r="X71" i="2"/>
  <c r="H13" i="11" s="1"/>
  <c r="CH6" i="2"/>
  <c r="P8" i="11" s="1"/>
  <c r="M5" i="2"/>
  <c r="C6" i="2"/>
  <c r="S5" i="2"/>
  <c r="AU5" i="2"/>
  <c r="BS5" i="2"/>
  <c r="CE5" i="2"/>
  <c r="D20" i="2"/>
  <c r="O5" i="2"/>
  <c r="Y5" i="2"/>
  <c r="AC5" i="2"/>
  <c r="AM5" i="2"/>
  <c r="CK5" i="2"/>
  <c r="C33" i="2"/>
  <c r="AJ33" i="2"/>
  <c r="J10" i="11" s="1"/>
  <c r="AD42" i="2"/>
  <c r="I11" i="11" s="1"/>
  <c r="F42" i="2"/>
  <c r="E11" i="11" s="1"/>
  <c r="Z5" i="2"/>
  <c r="C58" i="2"/>
  <c r="CL5" i="2"/>
  <c r="L99" i="2"/>
  <c r="F15" i="11" s="1"/>
  <c r="C111" i="2"/>
  <c r="D111" i="2"/>
  <c r="L133" i="2"/>
  <c r="F18" i="11" s="1"/>
  <c r="E19" i="11"/>
  <c r="C161" i="2"/>
  <c r="BX5" i="2"/>
  <c r="BP5" i="2"/>
  <c r="AR5" i="2"/>
  <c r="X6" i="2"/>
  <c r="H8" i="11" s="1"/>
  <c r="AJ6" i="2"/>
  <c r="J8" i="11" s="1"/>
  <c r="AE5" i="2"/>
  <c r="C42" i="2"/>
  <c r="D151" i="2"/>
  <c r="D133" i="2"/>
  <c r="N5" i="2"/>
  <c r="D120" i="2"/>
  <c r="L111" i="2"/>
  <c r="F16" i="11" s="1"/>
  <c r="D99" i="2"/>
  <c r="D88" i="2"/>
  <c r="AF5" i="2"/>
  <c r="D71" i="2"/>
  <c r="D42" i="2"/>
  <c r="D33" i="2"/>
  <c r="AD6" i="2"/>
  <c r="I8" i="11" s="1"/>
  <c r="L6" i="2"/>
  <c r="F8" i="11" s="1"/>
  <c r="AL5" i="2"/>
  <c r="T5" i="2"/>
  <c r="C71" i="2"/>
  <c r="P5" i="2"/>
  <c r="AN5" i="2"/>
  <c r="AK5" i="2"/>
  <c r="C20" i="2"/>
  <c r="I5" i="2"/>
  <c r="AO5" i="2"/>
  <c r="AS5" i="2"/>
  <c r="AT5" i="2"/>
  <c r="D58" i="2"/>
  <c r="F5" i="2" l="1"/>
  <c r="E5" i="2"/>
  <c r="D7" i="11" s="1"/>
  <c r="F17" i="11"/>
  <c r="R17" i="11" s="1"/>
  <c r="B120" i="2"/>
  <c r="B17" i="11" s="1"/>
  <c r="T20" i="11"/>
  <c r="R20" i="11"/>
  <c r="T12" i="11"/>
  <c r="T13" i="11"/>
  <c r="T14" i="11"/>
  <c r="E7" i="11"/>
  <c r="R8" i="11"/>
  <c r="R15" i="11"/>
  <c r="R10" i="11"/>
  <c r="T15" i="11"/>
  <c r="T19" i="11"/>
  <c r="T11" i="11"/>
  <c r="B112" i="2"/>
  <c r="P16" i="11"/>
  <c r="R16" i="11" s="1"/>
  <c r="R19" i="11"/>
  <c r="R11" i="11"/>
  <c r="R13" i="11"/>
  <c r="D5" i="2"/>
  <c r="C7" i="11" s="1"/>
  <c r="R18" i="11"/>
  <c r="R9" i="11"/>
  <c r="R14" i="11"/>
  <c r="T8" i="11"/>
  <c r="T18" i="11"/>
  <c r="T17" i="11"/>
  <c r="T9" i="11"/>
  <c r="B161" i="2"/>
  <c r="B20" i="11" s="1"/>
  <c r="B6" i="2"/>
  <c r="B8" i="11" s="1"/>
  <c r="B111" i="2"/>
  <c r="B16" i="11" s="1"/>
  <c r="U16" i="11" s="1"/>
  <c r="BC5" i="2"/>
  <c r="M7" i="11" s="1"/>
  <c r="AJ58" i="2"/>
  <c r="AJ5" i="2" s="1"/>
  <c r="J7" i="11" s="1"/>
  <c r="B88" i="2"/>
  <c r="B14" i="11" s="1"/>
  <c r="B9" i="11"/>
  <c r="B133" i="2"/>
  <c r="B18" i="11" s="1"/>
  <c r="B33" i="2"/>
  <c r="B10" i="11" s="1"/>
  <c r="B151" i="2"/>
  <c r="B19" i="11" s="1"/>
  <c r="B99" i="2"/>
  <c r="B15" i="11" s="1"/>
  <c r="B71" i="2"/>
  <c r="B13" i="11" s="1"/>
  <c r="B42" i="2"/>
  <c r="B11" i="11" s="1"/>
  <c r="X5" i="2"/>
  <c r="H7" i="11" s="1"/>
  <c r="E179" i="2"/>
  <c r="E180" i="2" s="1"/>
  <c r="CH5" i="2"/>
  <c r="P7" i="11" s="1"/>
  <c r="AQ5" i="2"/>
  <c r="K7" i="11" s="1"/>
  <c r="CA5" i="2"/>
  <c r="O7" i="11" s="1"/>
  <c r="AD5" i="2"/>
  <c r="I7" i="11" s="1"/>
  <c r="L5" i="2"/>
  <c r="F7" i="11" s="1"/>
  <c r="C5" i="2"/>
  <c r="R5" i="2"/>
  <c r="G7" i="11" s="1"/>
  <c r="S20" i="11" l="1"/>
  <c r="S16" i="11"/>
  <c r="T7" i="11"/>
  <c r="U17" i="11"/>
  <c r="S17" i="11"/>
  <c r="U9" i="11"/>
  <c r="K2" i="2"/>
  <c r="S9" i="11"/>
  <c r="U18" i="11"/>
  <c r="S18" i="11"/>
  <c r="R7" i="11"/>
  <c r="U8" i="11"/>
  <c r="S8" i="11"/>
  <c r="B2" i="11"/>
  <c r="U13" i="11"/>
  <c r="S13" i="11"/>
  <c r="U10" i="11"/>
  <c r="S10" i="11"/>
  <c r="B58" i="2"/>
  <c r="B5" i="2" s="1"/>
  <c r="B7" i="11" s="1"/>
  <c r="J12" i="11"/>
  <c r="R12" i="11" s="1"/>
  <c r="U20" i="11"/>
  <c r="U15" i="11"/>
  <c r="S15" i="11"/>
  <c r="U19" i="11"/>
  <c r="S19" i="11"/>
  <c r="S14" i="11"/>
  <c r="U14" i="11"/>
  <c r="U11" i="11"/>
  <c r="S11" i="11"/>
  <c r="B2" i="2"/>
  <c r="A59" i="2" l="1"/>
  <c r="B12" i="11"/>
  <c r="S7" i="11"/>
  <c r="U7" i="11"/>
  <c r="A2" i="11"/>
  <c r="A2" i="2"/>
  <c r="AB28" i="16"/>
  <c r="X28" i="16"/>
  <c r="X11" i="16" s="1"/>
  <c r="X10" i="16" s="1"/>
  <c r="Y11" i="16" l="1"/>
  <c r="Y10" i="16" s="1"/>
  <c r="S12" i="11"/>
  <c r="U12" i="11"/>
  <c r="AB11" i="16"/>
  <c r="Z132" i="16" l="1"/>
  <c r="AF132" i="16"/>
  <c r="AA132" i="16"/>
  <c r="AH132" i="16"/>
  <c r="T131" i="16"/>
  <c r="T127" i="16" s="1"/>
  <c r="Z127" i="16" s="1"/>
  <c r="AH131" i="16" l="1"/>
  <c r="AB132" i="16"/>
  <c r="AF127" i="16"/>
  <c r="AH127" i="16"/>
  <c r="T126" i="16"/>
  <c r="AA127" i="16"/>
  <c r="AB127" i="16" s="1"/>
  <c r="AH126" i="16" l="1"/>
  <c r="AA126" i="16"/>
  <c r="AA10" i="16" s="1"/>
  <c r="Z126" i="16"/>
  <c r="AF126" i="16"/>
  <c r="T10" i="16"/>
  <c r="W1" i="16" l="1"/>
  <c r="AM10" i="16"/>
  <c r="AO10" i="16" s="1"/>
  <c r="AB126" i="16"/>
  <c r="AB10" i="16" s="1"/>
  <c r="Z10"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<sst xmlns="http://schemas.openxmlformats.org/spreadsheetml/2006/main" count="2227" uniqueCount="1039">
  <si>
    <t>TT</t>
  </si>
  <si>
    <t>Dân đóng góp</t>
  </si>
  <si>
    <t>NSTW</t>
  </si>
  <si>
    <t>Trong đó</t>
  </si>
  <si>
    <t>Tổng số</t>
  </si>
  <si>
    <t>Ghi chú</t>
  </si>
  <si>
    <t>Dự kiến kế hoạch vốn 2022</t>
  </si>
  <si>
    <t>Thời gian KC-HT</t>
  </si>
  <si>
    <t>Địa điểm</t>
  </si>
  <si>
    <t>Danh mục các chương trình, dự án</t>
  </si>
  <si>
    <t xml:space="preserve">TỔNG SỐ </t>
  </si>
  <si>
    <t>Xây dựng sân thể thao và điểm vui chơi 09 thôn xã A Bung</t>
  </si>
  <si>
    <t xml:space="preserve">Xây dựng nhà Văn hóa xã A Bung </t>
  </si>
  <si>
    <t>Cải tạo sữa chữa nhà văn hóa 6 thôn: La Lay, A Đeng, A Rồng, A La, A Ngo, Kỳ Ne</t>
  </si>
  <si>
    <t>Xây dựng sân thể thao và điểm vui chơi xã A Vao</t>
  </si>
  <si>
    <t>Đường nội thôn thôn Klu, xã Đakrông (Đoạn từ quốc lộ 9 đến nhà xóm cuối nhà ông Thoan)</t>
  </si>
  <si>
    <t>Sửa chữa nhà văn hóa thôn Klu</t>
  </si>
  <si>
    <t>Sửa chữa, nâng cấp đường trục thôn Làng Cát, xã Đakrông</t>
  </si>
  <si>
    <t>Xây dựng sân thể thao và điểm vui xã Tà Rụt</t>
  </si>
  <si>
    <t>Nâng cấp đường nội thôn Tà Rụt 1, xã Tà Rụt</t>
  </si>
  <si>
    <t>Đường nội thôn Chai, xã Tà Long</t>
  </si>
  <si>
    <t>Đường nội thôn tổ A Lô thôn Ngược, xã Tà Long</t>
  </si>
  <si>
    <t>Đường giao thông nội thôn Ra Lu, xã Hướng Hiệp (Đoạn từ nhà ông Hồ Thị Ba đi đến nhà Hồ Xuân Thoang)</t>
  </si>
  <si>
    <t>Đường giao thông nội thôn Ra Lu , xã Hướng Hiệp (Đoạn từ nhà Hồ Văn Tèo đi đến nhà Hồ Văn Xinh)</t>
  </si>
  <si>
    <t>Xã Ba Lòng</t>
  </si>
  <si>
    <t>Xã Triệu Nguyên</t>
  </si>
  <si>
    <t>2km</t>
  </si>
  <si>
    <t>Xã Mò Ó</t>
  </si>
  <si>
    <t>Xã A Bung</t>
  </si>
  <si>
    <t>Xã A Ngo</t>
  </si>
  <si>
    <t>Xã A Vao</t>
  </si>
  <si>
    <t>Xã Ba Nang</t>
  </si>
  <si>
    <t>Xã Đakrông</t>
  </si>
  <si>
    <t>0,5km</t>
  </si>
  <si>
    <t>Xã Tà Rụt</t>
  </si>
  <si>
    <t>Xã Tà Long</t>
  </si>
  <si>
    <t>Xã Hướng Hiệp</t>
  </si>
  <si>
    <t>Xã Húc Nghì</t>
  </si>
  <si>
    <t>0,4km</t>
  </si>
  <si>
    <t>Điểm mua bán tập trung: HM: Đình chợ và các hạng mục phụ trợ</t>
  </si>
  <si>
    <t>Trường TH và THCS; HM: 2 phòng học bộ môn điểm Mai Sơn</t>
  </si>
  <si>
    <t xml:space="preserve">Sân thể thao và thiết chế văn hóa xã </t>
  </si>
  <si>
    <t>Đường nội thôn Pire 1, xã A Bung (Đoạn từ nhà Hồ Văn Nguôi đến hộ ông Hồ Văn Ba)</t>
  </si>
  <si>
    <t>Trường MN Pa Nang; Hạng mục:  Sân, hàng rào</t>
  </si>
  <si>
    <t>2022-2023</t>
  </si>
  <si>
    <t>-</t>
  </si>
  <si>
    <t>Nhà văn hóa thôn Mai Sơn xã Ba Lòng</t>
  </si>
  <si>
    <t>Nhà văn hóa thôn Hạ Lương xã Ba Lòng</t>
  </si>
  <si>
    <t>Nhà văn hóa thôn  Đá Nổi xã Ba Lòng</t>
  </si>
  <si>
    <t>ĐVT: Triệu đồng</t>
  </si>
  <si>
    <t>TIÊU CHÍ</t>
  </si>
  <si>
    <t>VĐT</t>
  </si>
  <si>
    <t>VSN</t>
  </si>
  <si>
    <t>Nguồn</t>
  </si>
  <si>
    <t>1
Quy hoạch</t>
  </si>
  <si>
    <t>Tiền</t>
  </si>
  <si>
    <t>2. Giao thông</t>
  </si>
  <si>
    <t>5. Trường học</t>
  </si>
  <si>
    <t>7. CSHT thương mại</t>
  </si>
  <si>
    <t>9. Nhà ở</t>
  </si>
  <si>
    <t>10. Thu nhập</t>
  </si>
  <si>
    <t>11. Hộ nghèo</t>
  </si>
  <si>
    <t>13. TCSX</t>
  </si>
  <si>
    <t>14. giáo dục</t>
  </si>
  <si>
    <t>16. Văn hóa</t>
  </si>
  <si>
    <t>17. MT và ATTP</t>
  </si>
  <si>
    <t>19. ANQP</t>
  </si>
  <si>
    <t>NTM</t>
  </si>
  <si>
    <t>MN</t>
  </si>
  <si>
    <t>GN</t>
  </si>
  <si>
    <t>TỔNG</t>
  </si>
  <si>
    <t>1. Ba Lòng</t>
  </si>
  <si>
    <t>Quy hoạch</t>
  </si>
  <si>
    <t>SN NTM</t>
  </si>
  <si>
    <t xml:space="preserve">Đường giao thông nội đồng thôn Mai Sơn, xã Ba Lòng; HM: tuyến đường và cầu </t>
  </si>
  <si>
    <t>Sửa chữa nâng cấp hệ thống thủy lợi Khe Cây xã Ba Lòng</t>
  </si>
  <si>
    <t>Làm mới NHV thôn 5 xã Ba Lòng</t>
  </si>
  <si>
    <t>Sửa chữa đường giao thôn liên thôn Đá Nổi đến Tân Xá, xã Ba Lòng</t>
  </si>
  <si>
    <t>Sửa chữa nâng cấp hệ thống thủy lợi Khe Tà Lang, xã Ba Lòng</t>
  </si>
  <si>
    <t>Trường MN Hải Phúc; HM: Khu hiệu bộ</t>
  </si>
  <si>
    <t>Làm mới NHV thôn Mai Sơn xã Ba Lòng</t>
  </si>
  <si>
    <t>Sửa chữa nâng cấp hệ thống kênh mương nội đồng các công trình thủy lợi xã Ba Lòng</t>
  </si>
  <si>
    <t>Làm mới NHV thôn Hạ Lương xã Ba Lòng</t>
  </si>
  <si>
    <t>Làm mới NHV thôn  Đá Nổi xã Ba Lòng</t>
  </si>
  <si>
    <t>Điểm vui chơi giải trí và thể thao</t>
  </si>
  <si>
    <t>Sân, hàng rào NVH 5 thôn</t>
  </si>
  <si>
    <t>Nhà văn hóa 2 thôn 5 và Mai Sơn: HM: Công trình phụ trợ</t>
  </si>
  <si>
    <t>2. Mò Ó</t>
  </si>
  <si>
    <t>Đường nội thôn thôn Đồng Đờng, xã Mò Ó</t>
  </si>
  <si>
    <t>Nâng cấp sửa chữa hệ thống kênh mương nội đồng Trạm Bơm Đông Đờn, xã Mò Ó</t>
  </si>
  <si>
    <t>Trường TH và THCS xã Mò Ó; HM: Nhà hiệu bộ</t>
  </si>
  <si>
    <t>Nhà VH xã: hàng rào, sân, NVS… các hạng mục phụ trợ</t>
  </si>
  <si>
    <t>Sữa chữa trạm y tế xã Mò Ó; HM; Nhà hành chính, hàng rào</t>
  </si>
  <si>
    <t>Nâng cấp mở rộng đường nội thôn thôn Phú Thành, xã Mò Ó</t>
  </si>
  <si>
    <t>Nhà văn hóa thôn Đồng Đờn</t>
  </si>
  <si>
    <t>da6</t>
  </si>
  <si>
    <t>Đường nội thôn thôn Phú Thiềng, xã Mò Ó</t>
  </si>
  <si>
    <t>Nâng cấp NVH 3 thôn: Khe Luồi, Phú Thành, Phú Thiềng</t>
  </si>
  <si>
    <t>Đường nội thôn xóm Ba Rầu Đồng đờn</t>
  </si>
  <si>
    <t>Nhà văn hóa thôn Khe Luồi: HM: Hàng rào</t>
  </si>
  <si>
    <t>Đường nội đồng thôn Phú Thành</t>
  </si>
  <si>
    <t>Đường nội đồng thôn Phú Thiềng</t>
  </si>
  <si>
    <t>Đường vào trung tâm văn hóa xã</t>
  </si>
  <si>
    <t>Sửa chữa Đường nội đồng xóm Khe Lặn</t>
  </si>
  <si>
    <t>3. Triệu Nguyên</t>
  </si>
  <si>
    <t>Đường GT nội thôn Na Nẫm (150m)</t>
  </si>
  <si>
    <t>Hệ thống điện ra khu sản xuất xã Triệu Nguyên</t>
  </si>
  <si>
    <t>Trường TH và THCS Triệu Nguyên; HM: 4 phòng học bộ môn</t>
  </si>
  <si>
    <t>Sửa chữa nước sinh hoạt xóm Vạn, thôn Na Nẫm, xã Triệu Nguyên</t>
  </si>
  <si>
    <t>Đường nội thôn Xuân Lâm: HM: Kè</t>
  </si>
  <si>
    <t>Nâng cấp, sửa chữa hệ thống đường nội thôn Xuân Lâm, Na Nẫm</t>
  </si>
  <si>
    <t>Đường nội đồng thôn Xuân Lâm xã Triệu Nguyên</t>
  </si>
  <si>
    <t>4. A Bung</t>
  </si>
  <si>
    <t>Đường nội thôn Cựp, xã A Bung (Đoạn từ đường HCM đến nhà SHCĐ)</t>
  </si>
  <si>
    <t xml:space="preserve">Trường MN A Bung; Hạng mục: Nhà 2 phòng học Khu vực Pi re </t>
  </si>
  <si>
    <t>Xây dựng nhà văn hóa thôn Pire 1, xã A Bung</t>
  </si>
  <si>
    <t>Xây dựng nhà văn hóa thôn A Luông, xã A Bung</t>
  </si>
  <si>
    <t>Đường nội thôn Pire 2, xã A Bung (2 Đoạn: Từ nhà Bà Nguyễn Thị Hoa đến hộ ông Hồ Văn Cọ &amp; Đoạn từ nhà ông Hồ Văn Khoa đến hộ ông Hồ Văn Với)</t>
  </si>
  <si>
    <t>Xây dựng nhà văn hóa thôn Pire 2, xã A Bung</t>
  </si>
  <si>
    <t>Đường liên thôn thôn Cu Tài 2 -Cu Tài 1, xã A Bung</t>
  </si>
  <si>
    <t>Đường liên thôn A Luông- Cựp, xã A Bung</t>
  </si>
  <si>
    <t>Nhà văn hóa 3 thôn: Pire 1, Pire 2, A Luông; HM: Sân và công trình phụ trợ</t>
  </si>
  <si>
    <t>DA 6</t>
  </si>
  <si>
    <t>Nâng cấp đường liên thôn La Hót - A Bung</t>
  </si>
  <si>
    <t>Đường sản xuất thôn Cựp, xã A Bung</t>
  </si>
  <si>
    <t>Đường nội thôn A Luông, xã A Bung</t>
  </si>
  <si>
    <t>Đường nội thôn La Hót, xã A Bung (Đoạn từ Km3 - Km6)</t>
  </si>
  <si>
    <t>5. A Ngo</t>
  </si>
  <si>
    <t>Đường nội thôn La Lay, xã  A Ngo</t>
  </si>
  <si>
    <t>Xây dựng đập dâng Kỳ Xay - A Đeng, xã  A Ngo</t>
  </si>
  <si>
    <t>Trường TH&amp;THCS A Ngo; Hạng mục: Nhà 2 tầng 6 phòng bộ môn tiểu học A La</t>
  </si>
  <si>
    <t>Sữa chữa trạm y tế xã A Ngo</t>
  </si>
  <si>
    <t>Nâng cấp sửa chữa đường liên thôn A Đeng - A Ngo, xã  A Ngo (Đoạn nhà cộng đồng A Ngo đến Ngã ba A Ngo)</t>
  </si>
  <si>
    <t>Đường ra khu sản xuất thôn La Lay, xã  A Ngo (Đoạn Km7)</t>
  </si>
  <si>
    <t>Trường TH&amp;THCS A Ngo; Hạng mục: 02 phòng bộ môn (A Đeng)</t>
  </si>
  <si>
    <t>Trường TH&amp;THCS A Ngo; Hạng mục: Kè, hàng rào</t>
  </si>
  <si>
    <t>6. A Vao</t>
  </si>
  <si>
    <t>Đường nội thôn A Vao, xã A Vao (Km0+320 đến nhà ông Vỗ Bé ra khu sản xuất)</t>
  </si>
  <si>
    <t>Điện sinh hoạt xóm A Tang, thôn Pa Ling và thôn Ra Ró</t>
  </si>
  <si>
    <t>Sữa chữa trạm y tế xã A Vao</t>
  </si>
  <si>
    <t>Nâng cấp đường nội thôn Ra Ró, xã A Vao</t>
  </si>
  <si>
    <t>NVH thôn A Vao xã A Vao</t>
  </si>
  <si>
    <t>Nâng cấp đường nội thôn Tân Đi 3, xã A Vao</t>
  </si>
  <si>
    <t>NVH thôn  Tân Đi xã A Vao</t>
  </si>
  <si>
    <t>Đường nội thôn ra khu sản xuất Tân Đi 3, xã A Vao (Đoạn từ cầu tràn ông Côn Lun đến rẫy Vỗ Lun)</t>
  </si>
  <si>
    <t>Cầu vượt lũ thôn A Vao, xã A Vao</t>
  </si>
  <si>
    <t>7. Ba Nang</t>
  </si>
  <si>
    <t>Hệ thống điện SH xóm Ba Nhà thôn Đá Bàn xã Ba Nang (21 hộ)</t>
  </si>
  <si>
    <t>Trường MN Pa Nang; Hạng mục:  Nhà 02 tầng gồm Khu Hiệu bộ + Phòng GDTC, GDNT</t>
  </si>
  <si>
    <t>NVH thôn: Đá Bàn xã Ba Nang</t>
  </si>
  <si>
    <t>Trường MN Pa Nang; Hạng mục:  Nhà Đa năng</t>
  </si>
  <si>
    <t>NVH thôn Ba Nang, xã Ba Nang</t>
  </si>
  <si>
    <t>NVH thôn: Ra Poong xã Ba Nang</t>
  </si>
  <si>
    <t>Trường MN Pa Nang; Hạng mục:  04 phòng học</t>
  </si>
  <si>
    <t>Sân thể thao xã Ba Nang; HM: Khán đài và dụng cụ thể dục thể thao</t>
  </si>
  <si>
    <t>Nhà văn hóa thôn Sa trầm, xã Ba Nang</t>
  </si>
  <si>
    <t>8. Đakrông</t>
  </si>
  <si>
    <t>Đường nội thôn Vùng Kho, xã Đakrông (Đoạn vào bản mới thôn Cu Pua cũ)</t>
  </si>
  <si>
    <t>Sữa chữa trạm y tế xã Đakrông</t>
  </si>
  <si>
    <t>Đầu tư khu du lịch Klu, xã Đakrông</t>
  </si>
  <si>
    <t>da 6</t>
  </si>
  <si>
    <t>Trường MN số 1 Đakrông; Hạng mục:   Khu Hiệu bộ + khu GDTC, GDNT</t>
  </si>
  <si>
    <t>Bảo tồn làng văn hóa truyền thống cộng đồng làng Cát xã Đakrông</t>
  </si>
  <si>
    <t>Sửa chữa, nâng cấp đường trục thôn Pa Tầng, xã Đakrông</t>
  </si>
  <si>
    <t>Đường giao thông nội đồng thôn Chân Rò, xã Đakrông</t>
  </si>
  <si>
    <t>Đường giao thông nội đồng thôn Khe Ngài, xã Đakrông</t>
  </si>
  <si>
    <t>Đường giao thông nội đồng thôn Xa Lăng, xã Đakrông</t>
  </si>
  <si>
    <t>Đường giao thông nội đồng thôn Ta Lềng, xã Đakrông</t>
  </si>
  <si>
    <t>9. Tà Rụt</t>
  </si>
  <si>
    <t>đối ứng</t>
  </si>
  <si>
    <t>Làm mới đường nội thôn Vực Leng, xã Tà Rụt ( Điểm cầu Vực Leng đến điểm nối đường liên thôn A Liêng đi Tà Rụt 1)</t>
  </si>
  <si>
    <t>Nâng cấp đường nội thôn Tà Rụt 2, xã Tà Rụt</t>
  </si>
  <si>
    <t>Nâng cấp đường nội thôn A Pul, xã Tà Rụt</t>
  </si>
  <si>
    <t>Đường giao thông liên thôn điểm khu tái định cư thôn Tà Rụt 1 đến thôn A Liêng, xã Tà Rụt</t>
  </si>
  <si>
    <t>10. Tà Long</t>
  </si>
  <si>
    <t>Nâng cấp sửa chữa thủy lợi Pa Cha, thôn Pa Hy, xã Tà Long</t>
  </si>
  <si>
    <t>Hệ thống điện sinh hoạt thôn Pa Hy và thôn Ly Tôn</t>
  </si>
  <si>
    <t>Trường MN Tà Long; Hạng mục:  Nhà 3 phòng học</t>
  </si>
  <si>
    <t>Điểm vui chơi giải trí cho người già và trẻ em</t>
  </si>
  <si>
    <t>Nâng cấp sửa chữa thủy lợi thôn Tà Lao, xã Tà Long</t>
  </si>
  <si>
    <t>Nhà văn hóa thôn Pa Hy, xã Tà Long</t>
  </si>
  <si>
    <t>Đường ra khu sản xuất thôn Tà Lao, xã Tà Long</t>
  </si>
  <si>
    <t>Trường tiểu học Tà Long; Hạng mục:  Khu Hiệu bộ</t>
  </si>
  <si>
    <t>Đường nội thôn thôn Xi Pa, xã Tà Long</t>
  </si>
  <si>
    <t>Đường nội thôn Pa Ngày , xã Tà Long (nối đường quốc phòng)</t>
  </si>
  <si>
    <t>Đường nội thôn tổ 23 thôn Pa Hy, xã Tà Long</t>
  </si>
  <si>
    <t>Đường nội thôn Trại Cá, xã Tà Long (km16)</t>
  </si>
  <si>
    <t>Xây dựng cầu tràn dân sinh qua suối Tà Lao, xã Tà Long</t>
  </si>
  <si>
    <t>11. Hướng Hiệp</t>
  </si>
  <si>
    <t>Đường giao thông nội thôn Gia Giã, xã Hướng Hiệp</t>
  </si>
  <si>
    <t>Điện sinh hoạt cụm Ta bung, thôn Xa Vi</t>
  </si>
  <si>
    <t>Nhà văn hóa xã Hướng Hiệp</t>
  </si>
  <si>
    <t>Cải tạo sửa chữa trạm y tế</t>
  </si>
  <si>
    <t>Đường giao thông nội thôn Phú An, xã Hướng Hiệp</t>
  </si>
  <si>
    <t>Nâng cấp hệ thống kênh mương các công trình thủy lợi xã Hướng Hiệp</t>
  </si>
  <si>
    <t>Trường tiểu học số 1 Hướng Hiệp; Hạng mục:  2 phòng bộ môn (Điểm Phú An)</t>
  </si>
  <si>
    <t>Đường giao thông nội thôn Xa Vi, xã Hướng Hiệp (T2)</t>
  </si>
  <si>
    <t>Đường giao thông nội thôn Ra Lu, xã Hướng Hiệp (Đoạn từ nhà Hồ Văn Nghĩa đi đến nhà Hồ Văn Toàn)</t>
  </si>
  <si>
    <t>Đường giao thông nội thôn Phú An, xã Hướng Hiệp (Đoạn từ nhà Hồ Văn Niên đi đến nhà Hồ Văn Số)</t>
  </si>
  <si>
    <t>Đường giao thông nội thôn Phú An, xã Hướng Hiệp (Đoạn từ nhà ông Hồ Văn Nam đi đến nhà Hồ Văn Cheng)</t>
  </si>
  <si>
    <t>Đường giao thông nội thôn Xa Rúc, xã Hướng Hiệp (Đoạn từ nhà ông Hồ Văn Nam đi đến nhà Hồ Thanh Dai)</t>
  </si>
  <si>
    <t>Đường giao thông nội thôn Xa Rúc, xã Hướng Hiệp</t>
  </si>
  <si>
    <t>Bê tông đường giao thông nội thôn Xa Vi, xã Hướng Hiệp</t>
  </si>
  <si>
    <t>12. Húc Nghì</t>
  </si>
  <si>
    <t>Làm mới,nâng cấp công trình thủy lợi thôn Cựp, xã Húc Nghì</t>
  </si>
  <si>
    <t>Trường MN Húc Nghì; Hạng mục:  Khu Hiệu bộ</t>
  </si>
  <si>
    <t>Nhà văn hóa thôn Húc Nghì</t>
  </si>
  <si>
    <t>Trường MN Húc Nghì; Hạng mục: Phòng GDTC, GDNT</t>
  </si>
  <si>
    <t>Đường nội đồng Cựp, xã Húc Nghì</t>
  </si>
  <si>
    <t>Nâng cấp, sửa chữa đường liên thôn La Tó - Cựp, xã Húc Nghì</t>
  </si>
  <si>
    <t>13. TT Krông Klang</t>
  </si>
  <si>
    <t>Đường nội đồng khóm Làng Cát, thị trấn Krông Klang</t>
  </si>
  <si>
    <t>Trường tiểu học thị trấn Krông Klang; Hạng mục:  Nhà 04 phòng bộ môn</t>
  </si>
  <si>
    <t>Nhà văn hóa thôn A Rồng; HM: sửa chữa và các công trình phụ trợ</t>
  </si>
  <si>
    <t>Nâng cấp, sữa chữa chợ thị trấn Krông Klang, huyện Đakrông</t>
  </si>
  <si>
    <t>Đường nội đồng khóm Khe Xong, thị trấn Krông Klang</t>
  </si>
  <si>
    <t xml:space="preserve"> Nhà Văn hóa truyền thống các dân tộc Vân Kiều, Pa Cô huyện; HM: Sữa chữa lại mái ngói, nền nhà tầng 1, chống thấm, xây dựng cổng, lát gạch tại sân</t>
  </si>
  <si>
    <t>Đường nội đồng khóm A Rồng, thị trấn Krông Klang</t>
  </si>
  <si>
    <t>Trường tiểu học thị trấn Krông Klang; Hạng mục:  Nhà hiệu bộ</t>
  </si>
  <si>
    <t>Sửa chữa nhà SHCĐ 3 khóm: Khe Xong, Làng Cát, Khóm I, thị trấn Krông Klang</t>
  </si>
  <si>
    <t>Đường khu dân cư khóm Làng Cát, thị trấn Krông Klang</t>
  </si>
  <si>
    <t>cải tạo, nâng cấp CSVC đài PTTH huyện</t>
  </si>
  <si>
    <t>Đường khu dân cư khóm Khe Xong, thị trấn Krông Klang</t>
  </si>
  <si>
    <t>Trường tiểu học thị trấn Krông Klang; Hạng mục:  Nhà 04 phòng học</t>
  </si>
  <si>
    <t xml:space="preserve">Nâng cấp tuyến đường Lê Thế Hiếu, thị trấn Krông Klang </t>
  </si>
  <si>
    <t>Trường THCS thị trấn Krông Klang; Hạng mục:  Nhà đa năng</t>
  </si>
  <si>
    <t>Trường mầm non Hoa Lan, điểm trưởng A Rồng (điểm mới)</t>
  </si>
  <si>
    <t>Đường nội thôn khóm A Rồng, thị trấn Krông Klang (tuyến 1)</t>
  </si>
  <si>
    <t>Đường nội thôn khóm A Rồng, thị trấn Krông Klang (tuyến 2)</t>
  </si>
  <si>
    <t>Đường nội thôn khóm Làng Cát, thị trấn Krông Klang</t>
  </si>
  <si>
    <t>Nhà văn hóa thị trấn Krông Klang; HM: Hàng rào</t>
  </si>
  <si>
    <t>3. Thủy lợi</t>
  </si>
  <si>
    <t>4. Điện</t>
  </si>
  <si>
    <t>8.Thông tin và TT</t>
  </si>
  <si>
    <t>18. HT C.Trị</t>
  </si>
  <si>
    <t>12. Nghèo đa chiều</t>
  </si>
  <si>
    <t xml:space="preserve"> Sửa chữa nhà văn hóa xã A Ngo(Trả nợ)</t>
  </si>
  <si>
    <t>Nội dung tiêu chí</t>
  </si>
  <si>
    <t>Điểm</t>
  </si>
  <si>
    <t>Số lượng</t>
  </si>
  <si>
    <t>Tổng số điểm</t>
  </si>
  <si>
    <t>HH</t>
  </si>
  <si>
    <t>DKR</t>
  </si>
  <si>
    <t>BN</t>
  </si>
  <si>
    <t>TL</t>
  </si>
  <si>
    <t>HN</t>
  </si>
  <si>
    <t>TR</t>
  </si>
  <si>
    <t>AV</t>
  </si>
  <si>
    <t>AB</t>
  </si>
  <si>
    <t>AN</t>
  </si>
  <si>
    <t>MO</t>
  </si>
  <si>
    <t>BL</t>
  </si>
  <si>
    <t>TN</t>
  </si>
  <si>
    <t>TC</t>
  </si>
  <si>
    <t>TỔNG VỐN</t>
  </si>
  <si>
    <t>Mỗi xã ĐBKK (xã khu vực III)</t>
  </si>
  <si>
    <t>100 x a</t>
  </si>
  <si>
    <r>
      <t xml:space="preserve">Xã ATK thuộc khu vực II, I </t>
    </r>
    <r>
      <rPr>
        <i/>
        <sz val="10"/>
        <color rgb="FF000000"/>
        <rFont val="Arial"/>
        <family val="2"/>
      </rPr>
      <t>(xã chưa được cấp có thẩm quyền công nhận đạt chuẩn NTM, hoàn thành mục tiêu Chương trình 135)</t>
    </r>
  </si>
  <si>
    <t>b</t>
  </si>
  <si>
    <t>90 x b</t>
  </si>
  <si>
    <t>Mỗi thôn ĐBKK không thuộc xã khu vực III</t>
  </si>
  <si>
    <t>15 x c</t>
  </si>
  <si>
    <t>(Số thôn ĐBKK được tính điểm phân bổ vốn không quá 04 thôn/xã ngoài khu vực III)</t>
  </si>
  <si>
    <t>Cứ 1 km cứng hóa đường đến trung tâm xã, đường liên xã chưa được cứng hóa</t>
  </si>
  <si>
    <t>16 x d</t>
  </si>
  <si>
    <t>Cứ xây mới 1 trạm y tế xã</t>
  </si>
  <si>
    <t>40 x e</t>
  </si>
  <si>
    <t>Cứ cải tạo sửa chữa 1 trạm y tế xã</t>
  </si>
  <si>
    <t>f</t>
  </si>
  <si>
    <t>8 x f</t>
  </si>
  <si>
    <t>Cứ xây mới 1 chợ vùng dân tộc thiểu số và miền núi</t>
  </si>
  <si>
    <t>g</t>
  </si>
  <si>
    <t>44 x g</t>
  </si>
  <si>
    <t>Cứ cải tạo, sửa chữa, nâng cấp 1 chợ vùng dân tộc thiểu số và miền núi</t>
  </si>
  <si>
    <t>h</t>
  </si>
  <si>
    <t>8 x h</t>
  </si>
  <si>
    <r>
      <t xml:space="preserve">Mỗi công trình giao thông mở mới đường giao thông đến trung tâm xã </t>
    </r>
    <r>
      <rPr>
        <i/>
        <sz val="10"/>
        <color rgb="FF000000"/>
        <rFont val="Arial"/>
        <family val="2"/>
      </rPr>
      <t>(dành cho các xã chưa có đường tới trung tâm xã)</t>
    </r>
  </si>
  <si>
    <t>i</t>
  </si>
  <si>
    <t>3.430 x i</t>
  </si>
  <si>
    <t>Cứ mỗi nhà hỏa táng điện</t>
  </si>
  <si>
    <t>k</t>
  </si>
  <si>
    <t>225 x k</t>
  </si>
  <si>
    <t>Mỗi công trình cầu giao thông kết nối các xã biên giới, xã khu vực III, thôn đặc biệt khó khăn</t>
  </si>
  <si>
    <t>l</t>
  </si>
  <si>
    <t>500 x l</t>
  </si>
  <si>
    <t>Mỗi công trình hạ tầng lưới điện cho các xã biên giới, xã khu vực III, thôn đặc biệt khó khăn</t>
  </si>
  <si>
    <t>m</t>
  </si>
  <si>
    <t>1.000 x m</t>
  </si>
  <si>
    <t>B</t>
  </si>
  <si>
    <t>Xã Biên giới</t>
  </si>
  <si>
    <t>C</t>
  </si>
  <si>
    <t>Hộ nghèo</t>
  </si>
  <si>
    <t>Tổng cộng điểm</t>
  </si>
  <si>
    <r>
      <t>A</t>
    </r>
    <r>
      <rPr>
        <b/>
        <vertAlign val="subscript"/>
        <sz val="10"/>
        <color rgb="FF000000"/>
        <rFont val="Arial"/>
        <family val="2"/>
      </rPr>
      <t>k,i</t>
    </r>
  </si>
  <si>
    <t>VỐN NSTW</t>
  </si>
  <si>
    <t>TL HN</t>
  </si>
  <si>
    <t>Tổng vốn</t>
  </si>
  <si>
    <t>DỰ ÁN 6: BẢO TỒN PHÁT HUY GTRI VH</t>
  </si>
  <si>
    <t>Số điểm</t>
  </si>
  <si>
    <t>Hỗ trợ đầu tư xây dựng cho mỗi một điểm đến du lịch tiêu biểu.</t>
  </si>
  <si>
    <t>7 x a</t>
  </si>
  <si>
    <t>Hỗ trợ đầu tư bảo tồn mỗi một làng, bản truyền thống tiêu biểu của các dân tộc thiểu số.</t>
  </si>
  <si>
    <t>60 x b</t>
  </si>
  <si>
    <t>Hỗ trợ đầu tư xây dựng thiết chế văn hóa, thể thao tại các thôn vùng đồng bào dân tộc thiểu số và miền núi</t>
  </si>
  <si>
    <t>2 x c</t>
  </si>
  <si>
    <t>Hỗ trợ xây dựng mỗi một mô hình bảo tàng sinh thái nhằm bảo tàng hóa di sản văn hóa phi vật thể trong cộng đồng các dân tộc thiểu số, hướng tới phát triển cộng đồng và phát triển du lịch.</t>
  </si>
  <si>
    <t>60 x d</t>
  </si>
  <si>
    <t>Hỗ trợ tu bổ, tôn tạo cho mỗi di tích quốc gia đặc biệt, di tích quốc gia có giá trị tiêu biểu của các dân tộc thiểu số</t>
  </si>
  <si>
    <t>60 x e</t>
  </si>
  <si>
    <r>
      <t>X</t>
    </r>
    <r>
      <rPr>
        <b/>
        <vertAlign val="subscript"/>
        <sz val="10"/>
        <color rgb="FF000000"/>
        <rFont val="Arial"/>
        <family val="2"/>
      </rPr>
      <t>k,i</t>
    </r>
  </si>
  <si>
    <t>STVĐT TW CHO TỪNG ĐB</t>
  </si>
  <si>
    <t>TONG MUC ĐT</t>
  </si>
  <si>
    <t>CHI TIẾT VỐN ĐT XÂY DỰNG KTXH MIÈN NÚI</t>
  </si>
  <si>
    <t>TM DA 4</t>
  </si>
  <si>
    <t>TM DA 6</t>
  </si>
  <si>
    <t>CỘNG TOÀN HUYỆN</t>
  </si>
  <si>
    <t>BALONG (THÔN 5 &amp; MAI SƠN): 2754</t>
  </si>
  <si>
    <t>Trường MN Hải Phúc, (Thôn 5): HM Khu Hiệu Bộ</t>
  </si>
  <si>
    <t>Công trình phụ trợ NVH 2 thôn (Thôn 5, Mai Sơn)</t>
  </si>
  <si>
    <t>MÒ Ó: 10422</t>
  </si>
  <si>
    <t xml:space="preserve">Trường TH và THCS xã Mò Ó; HM: 4 phòng học bộ môn,sân &amp; hàng rào điểm trường Đồng Đờn, </t>
  </si>
  <si>
    <t>Làm mới NVH thôn Đồng Đờn</t>
  </si>
  <si>
    <t>Đường nội thôn Đồng Đơn (Lồng ghép NTM)</t>
  </si>
  <si>
    <t>Nâng cấp Đường nội thôn Phú Thành 500m</t>
  </si>
  <si>
    <t>Đường nội thôn Phú Thiềng</t>
  </si>
  <si>
    <t>Đường nội đồng thôn Khe Luồi 400m</t>
  </si>
  <si>
    <t>Hàng rào NVH thôn Khe Luồi</t>
  </si>
  <si>
    <t>SC trạm y tế xã Mò Ó- Nhà hành chính, hàng rào</t>
  </si>
  <si>
    <t>HƯƠNG HIEP</t>
  </si>
  <si>
    <t>NVH xã Hướng Hiệp</t>
  </si>
  <si>
    <t>NVH 2 thôn Xa rúc, Ruộng- HM: Sân, hàng rào và ctrinh phụ trợ</t>
  </si>
  <si>
    <t>Điện sinh hoạt cụm Ta bung, thôn XA Vi</t>
  </si>
  <si>
    <t>Cải tạo SC trạm y tế</t>
  </si>
  <si>
    <t>Đường giao thông nội thôn Ra lu, xã Hướng Hiệp</t>
  </si>
  <si>
    <t>THỊ TRẤN</t>
  </si>
  <si>
    <t>NVH thông A Ròng, HM: Sửa NVH và các công trình phụ trợ</t>
  </si>
  <si>
    <t>Nâng cấp, Sửa chữa chợ trung tâm thị trấn Krong Klang</t>
  </si>
  <si>
    <t>Sửa chữa nâng cấp NVH khóm 1, Khóm Làng cát, Khóm Khe Xom</t>
  </si>
  <si>
    <t>Trường THCS thị trấn Krông Klang; Hạng mục:  nhà 8 phòng học</t>
  </si>
  <si>
    <t>ABUNG</t>
  </si>
  <si>
    <t>Xây dựng nhà SH CĐ thôn Pire 1, xã A Bung</t>
  </si>
  <si>
    <t>Xây dựng nhà SH CĐ thôn A Luông, xã A Bung</t>
  </si>
  <si>
    <t>Xây dựng nhà SH CĐ thôn Pire 2, xã A Bung</t>
  </si>
  <si>
    <t xml:space="preserve">NVH 3 thôn Pire1, Pire 2, A Luông; HM:Sân và công trình phụ trợ </t>
  </si>
  <si>
    <t>Đường nội thôn Pỉre 1, xã A Bung (Đoạn từ nhà ông Hồ Văn Quyết đến ông Hồ Trọng Vai)</t>
  </si>
  <si>
    <t>Đường nội thôn La hót</t>
  </si>
  <si>
    <t>ANGO</t>
  </si>
  <si>
    <t>Sửa chữa trạm y tế xã A Ngo</t>
  </si>
  <si>
    <t xml:space="preserve">Trường TH&amp;THCS A Ngo ; Hạng mục: Nhà 2 tầng 6 phòng bộ môn tiểu học (A La); </t>
  </si>
  <si>
    <t>Trường TH&amp;THCS A Ngo ; Hạng mục: 02 phòng bộ môn (A Đeng)</t>
  </si>
  <si>
    <t xml:space="preserve">Trường TH&amp;THCS A Ngo ; Hạng mục: Nhà 2 tầng 8 phòng bộ môn THCS 
</t>
  </si>
  <si>
    <t>Đường nội thôn La Lay, xã A Ngo</t>
  </si>
  <si>
    <t>AVAO</t>
  </si>
  <si>
    <t>Sửa chữa trạm y tế xã A Vao</t>
  </si>
  <si>
    <t xml:space="preserve">Điện Shoat xóm A Táng thôn Paling (14 hộ) và thôn Ro Ró (8 hộ) </t>
  </si>
  <si>
    <t>Sân thể thao xã A Vao (Lồng ghép NTM)</t>
  </si>
  <si>
    <t>Đường nội thôn Ra Ró đoạntừ nhà mẫu giáo thôn đến nhà ông Vỗ Ngát</t>
  </si>
  <si>
    <t>Trường MN A Vao; Hạng mục:  Nhà hiệu bộ 2 tầng (A Vao)</t>
  </si>
  <si>
    <t>TÀ RỤT</t>
  </si>
  <si>
    <t>Sửa chữa trạm y tế xã Tà rụt</t>
  </si>
  <si>
    <t>Trường MN Tà Rụt; Hạng mục:  Phòng GDTC &amp; phòng đa năng</t>
  </si>
  <si>
    <t>Trường tiểu học Tà Rụt; Hạng mục:  Phòng học bộ môn 03 phòng Tà Rụt (xây lên tầng 3 của 6 phòng 2 tầng hiện tại)</t>
  </si>
  <si>
    <t>Trường tiểu học Tà Rụt; Hạng mục:  Phòng học bộ môn 04 phòng (A Đăng)</t>
  </si>
  <si>
    <t>HÚC NGHÌ</t>
  </si>
  <si>
    <t>Đường nội đồng thôn Húc Nghì, xã Húc Nghì</t>
  </si>
  <si>
    <t>NVH thôn Húc Nghì</t>
  </si>
  <si>
    <t>TÀ LONG</t>
  </si>
  <si>
    <t>Hệ thống điện SH thôn Pa hy (31 hộ), thôn Ly tôn (12 hộ)</t>
  </si>
  <si>
    <t>Điểm vui chơi giải trí cho người già và trẻ em xã Tà Long</t>
  </si>
  <si>
    <t>BA NANG</t>
  </si>
  <si>
    <t>NVH thôn Ra Pong, xã Ba Nang</t>
  </si>
  <si>
    <t>NVH thôn Sa Trầm, xã Ba Nang (Lồng ghép NTM)</t>
  </si>
  <si>
    <t>DAKRONG</t>
  </si>
  <si>
    <t>Đầu tư khu du lịch Klu, XÃ Đakrong</t>
  </si>
  <si>
    <t>Bảo tồn làng VH truyền thống cộng đồng Làng Cát, Xã Đakrong</t>
  </si>
  <si>
    <t>Sửa chữa trạm Y tế Đakrông</t>
  </si>
  <si>
    <t>Danh mục
các chương trình, dự án</t>
  </si>
  <si>
    <t>Chủ đầu tư</t>
  </si>
  <si>
    <t>NSĐP</t>
  </si>
  <si>
    <t xml:space="preserve">Huy động, lồng ghép nguồn vốn khác </t>
  </si>
  <si>
    <t>Trong đó:</t>
  </si>
  <si>
    <t>Huy động, lồng ghép nguồn vốn khác</t>
  </si>
  <si>
    <t>TỔNG CỘNG</t>
  </si>
  <si>
    <t>I</t>
  </si>
  <si>
    <t>Dự án 1. Hỗ trợ đầu tư phát triển hạ tầng kinh tế - xã hội các huyện nghèo, các xã ĐBKK vùng bãi ngang, ven biển và hải đảo</t>
  </si>
  <si>
    <t>*</t>
  </si>
  <si>
    <t>2023-2025</t>
  </si>
  <si>
    <t>Xã Triệu nguyên</t>
  </si>
  <si>
    <t>1 km</t>
  </si>
  <si>
    <t>1,5km</t>
  </si>
  <si>
    <t>120m2</t>
  </si>
  <si>
    <t>1km</t>
  </si>
  <si>
    <t>1,7km</t>
  </si>
  <si>
    <t>30m</t>
  </si>
  <si>
    <t>xã Ba Nang</t>
  </si>
  <si>
    <t>4km</t>
  </si>
  <si>
    <t>xã Tà Rụt</t>
  </si>
  <si>
    <t>xã Tà Long</t>
  </si>
  <si>
    <t>xã Hướng Hiệp</t>
  </si>
  <si>
    <t>Thị Trấn Krông Klang</t>
  </si>
  <si>
    <t>IV</t>
  </si>
  <si>
    <t>Dự án 4: Phát triển giáo dục nghề nghiệp, việc làm bền vững</t>
  </si>
  <si>
    <t>Tiểu dự án 1: Phát triển giáo dục nghề nghiệp vùng nghèo, vùng khó khăn</t>
  </si>
  <si>
    <t>1.1</t>
  </si>
  <si>
    <t>Tiểu dự án 2: Hỗ trợ người lao động đi làm việc ở nước ngoài theo hợp đồng</t>
  </si>
  <si>
    <t>Tiểu dự án 3: Hỗ trợ việc làm bền vững</t>
  </si>
  <si>
    <t>BIỂU MẪU XÂY DỰNG KẾ HOẠCH VỐN SỰ NGHIỆP NĂM 2022
THỰC HIỆN CHƯƠNG TRÌNH MTQG GNBV</t>
  </si>
  <si>
    <t>Tiểu dự án 1: Hỗ trợ đầu tư cơ sở hạ tầng tại huyện ĐaKrông</t>
  </si>
  <si>
    <t>II</t>
  </si>
  <si>
    <t>Dự án 2: Đa dạng hóa sinh kế, phát triển mô hình giảm nghèo</t>
  </si>
  <si>
    <t xml:space="preserve">Hỗ trợ trồng rừng sản xuất </t>
  </si>
  <si>
    <t>UBND huyện</t>
  </si>
  <si>
    <t>Các xã, thị trấn</t>
  </si>
  <si>
    <t>1.2</t>
  </si>
  <si>
    <t>Mô hình nông lâm kết hợp</t>
  </si>
  <si>
    <t>Mô hình sản xuất lạc hữu cơ theo hướng an toàn thực phẩm phục vụ xây dựng sản phẩm OCOP tại xã Ba Lòng và Mò Ó</t>
  </si>
  <si>
    <t>Xã Ba Lòng, Mò Ó</t>
  </si>
  <si>
    <t>Mô hình Nâng cao năng suất, chất lượng và giá trị gia tăng cây đậu xanh theo hướng an toàn thực phẩm tạo vùng nguyên liệu phục vụ xây dựng sản phẩm OCOP  tại xã Ba Lòng và Mò Ó</t>
  </si>
  <si>
    <t>Mô hình trồng cây dưa hấu tại xã Mò Ó để đưa sản phẩm đạt OCOP năm 2025</t>
  </si>
  <si>
    <t>Mô hình trồng chuối lùn bản địa tại các xã (Abung, A Ngo, Tà Rụt, A Vao) đưa sản phẩm đạt OCOP giai đoạn 2023-2025</t>
  </si>
  <si>
    <t>Xã A Bung, A Ngo, Tà Rụt, A Vao</t>
  </si>
  <si>
    <t>Nhân rộng mô hình trồng lúa nếp than tại xã A Bung, A Ngo, Tà Long và xã Đakrông</t>
  </si>
  <si>
    <t>Xã A Bung, A Ngo, Tà Long, Đakrông</t>
  </si>
  <si>
    <t>Xây dựng mô hình trồng vừng (mè) trên vùng đất cát xã Ba Lòng</t>
  </si>
  <si>
    <t>III</t>
  </si>
  <si>
    <t>Dự án 3: Hỗ trợ phát triển sản xuất, cải thiện dinh dưỡng</t>
  </si>
  <si>
    <t>Tiểu dự án 1: Hỗ trợ phát triển sản xuất trong nông nghiệp</t>
  </si>
  <si>
    <t>Trồng trọt</t>
  </si>
  <si>
    <t>Trồng cây mít thái thị trấn Krông Klang</t>
  </si>
  <si>
    <t>Thị trấn Krông Klang</t>
  </si>
  <si>
    <t xml:space="preserve">Trồng chuối lùn bản địa </t>
  </si>
  <si>
    <t>Xã A Vao, Tà Rụt</t>
  </si>
  <si>
    <t>Xã A Vao, Tà Rụt, Ba Nang</t>
  </si>
  <si>
    <t xml:space="preserve">Các xã, thị trấn </t>
  </si>
  <si>
    <t>Chăn nuôi</t>
  </si>
  <si>
    <t>Bò cái lai sinh sản tại Thị trấn Krông Klang, Ba lòng, Mò ó, Hướng Hiệp, Đakrông</t>
  </si>
  <si>
    <t>Xã  Ba Lòng, Mò Ó, Hướng Hiệp, Đakrông, TT Krông Klang</t>
  </si>
  <si>
    <t>Giống bò cái vàng sinh sản Việt Nam tại Ba Nang, Tà Long, Húc Nghì, Tà Rụt, A Bung, A Vao</t>
  </si>
  <si>
    <t>Xã  Ba Nang, Tà Long, Húc Nghì, Tà Rụt, A Bung, A Vao</t>
  </si>
  <si>
    <t>Giống dê cỏ địa phương tại Ba Nang, Tà Long, Húc Nghì, Tà Rụt, A Bung, A Vao</t>
  </si>
  <si>
    <t>Thị trấn Krông Klang, Tà Rụt, Tà Long</t>
  </si>
  <si>
    <t>0</t>
  </si>
  <si>
    <t>Hoạt động 1:</t>
  </si>
  <si>
    <t>Hoạt động 2:</t>
  </si>
  <si>
    <t xml:space="preserve"> Mua sắm thiết bị dạy học tối thiểu lớp 10 (học văn hóa kết hợp học nghề)</t>
  </si>
  <si>
    <t>Hoạt động 3:</t>
  </si>
  <si>
    <t xml:space="preserve"> Hỗ trợ đào tạo nghề cho lao động nông thôn (200-250 lao động)</t>
  </si>
  <si>
    <t xml:space="preserve">Xây dựng mô hình vườn thực hành dạy nghề nông nghiệp </t>
  </si>
  <si>
    <t>Điều tra cung cầu lao động</t>
  </si>
  <si>
    <t>Các xã, thị trấn trên địa bàn huyện</t>
  </si>
  <si>
    <t>Hỗ trợ giao dịch việc làm</t>
  </si>
  <si>
    <t>V</t>
  </si>
  <si>
    <t>Dự án 5. Hỗ trợ nhà ở cho hộ nghèo, hộ cận nghèo trên địa bàn các huyện nghèo</t>
  </si>
  <si>
    <t>VI</t>
  </si>
  <si>
    <t>Dự án 6: Truyền thông và giảm nghèo về thông tin</t>
  </si>
  <si>
    <t>Tiểu dự án 1: Giảm nghèo về thông tin</t>
  </si>
  <si>
    <t xml:space="preserve">- </t>
  </si>
  <si>
    <t>Tập huấn kỹ năng truyền thông và kỹ năng sử dụng vận hành đài truyền thanh và loa truyền thanh thôn cho cán bộ truyền thông cơ sở: 13 cán bộ văn hóa xã + 13 cán bộ đài truyền thanh xã + 156 cán bộ thôn (trưởng thôn + Bí thư chi bộ</t>
  </si>
  <si>
    <t>Phòng VH&amp;TT huyện</t>
  </si>
  <si>
    <t>Sửa chữa đài tuyền thanh  xã và các cụm loa thôn</t>
  </si>
  <si>
    <t>Tiểu dự án 2: Truyền thông về giảm nghèo đa chiều</t>
  </si>
  <si>
    <t xml:space="preserve">Tổ chức hội thi truyền thông về giảm nghèo </t>
  </si>
  <si>
    <t>VII</t>
  </si>
  <si>
    <t>Dự án 7: Nâng cao năng lực và giám sát, đánh giá Chương trình</t>
  </si>
  <si>
    <t>Tiểu dự án 1: Nâng cao năng lực thực hiện Chương trình</t>
  </si>
  <si>
    <t>Tập huấn nâng cao năng lực cho cán bộ 13 xã, thị trấn, và cán bộ thôn, bản trực tiếp làm công tác giảm nghèo bền vững</t>
  </si>
  <si>
    <t>Tại trung tâm huyện và các xã vùng bản</t>
  </si>
  <si>
    <t>Tai các tỉnh phía nam</t>
  </si>
  <si>
    <t>Tiểu dự án 2: Giám sát, đánh giá</t>
  </si>
  <si>
    <t>(Kèm theo Công văn số      /UBND-TH ngày       /6/2022 của UBND huyện Đakrông)</t>
  </si>
  <si>
    <t>2023-2024</t>
  </si>
  <si>
    <t>Đường ra khu sản xuất thôn Ra Ró, xã A Vao (Đoạn từ nhà Hồ Văn Lành đến rẫy ông Hồ Văn Tơn)</t>
  </si>
  <si>
    <t>Nâng cấp công trình trụ sở trung tâm giới thiệu việc làm (Hỗ trợ giao dịch việc làm, kết nối cung - cầu lao động̣̣)</t>
  </si>
  <si>
    <t>Khác</t>
  </si>
  <si>
    <t>DA hỗ trợ việc làm bền vững</t>
  </si>
  <si>
    <t>6. Văn hóa</t>
  </si>
  <si>
    <t>15. Y tế</t>
  </si>
  <si>
    <t xml:space="preserve">TỔNG HỢP 3 CHƯƠNG TRÌNH THEO BỘ TIÊU CHÍ </t>
  </si>
  <si>
    <t>KIỂM TRA</t>
  </si>
  <si>
    <t>Duy ty, bảo dưỡng các công trình trên địa bàn huyện</t>
  </si>
  <si>
    <t>Hổ trợ máy mốc, thiết bị (Máy phay mi ni, máy tách ngô, máy tuốt lúa, máy cày) tại các xã Tà Rụt, Ba Nang, A Vao</t>
  </si>
  <si>
    <t xml:space="preserve">Hỗ trợ khôi phục giống lúa Ra Dư </t>
  </si>
  <si>
    <t>Lợn nái Vân Pa sinh sản tại Thị trấn Krông Klang, Tà Rụt, Tà Long</t>
  </si>
  <si>
    <t>1.3</t>
  </si>
  <si>
    <t>Mua sắm thiết bị dạy nghề Tin học (40 máy tính) cho Trung tâm GDNN-GDTX huyện đakrông</t>
  </si>
  <si>
    <t>Phòng Lao động - TB &amp;XH</t>
  </si>
  <si>
    <t xml:space="preserve"> Phòng Lao động - TB &amp;XH</t>
  </si>
  <si>
    <t>UBND các xã</t>
  </si>
  <si>
    <t>Chủ đầu tư/đơn vị QL</t>
  </si>
  <si>
    <t>Tổ chức 02 - 04 đợt học tập trao đổi kinh nghiệm công tác giảm nghèo bền vững cho BCĐ cấp huyện</t>
  </si>
  <si>
    <t>Ban chỉ đạo các Chương trình MTQG</t>
  </si>
  <si>
    <t>Thành viên BCĐ</t>
  </si>
  <si>
    <t>KẾ HOẠCH VỐN SỰ NGHIỆP GIAI ĐOẠN 2021 - 2025 VÀ NĂM 2022</t>
  </si>
  <si>
    <t>THỰC HIỆN CHƯƠNG TRÌNH MTQG PHÁT TRIỂN KT-XH VÙNG ĐỒNG BÀO DÂN TỘC THIỂU SỐ VÀ MIỀN NÚI HUYỆN ĐAKRÔNG</t>
  </si>
  <si>
    <t>Các xã</t>
  </si>
  <si>
    <t>2022-2025</t>
  </si>
  <si>
    <t>Dự án 1: Giải quyết tình trạng thiếu đất ở, nhà ở, đất sản xuất, nước SH</t>
  </si>
  <si>
    <t>Hỗ trợ chuyển đổi nghề</t>
  </si>
  <si>
    <t>Nước sinh hoạt phân tán</t>
  </si>
  <si>
    <t>Dự án 2: Quy hoạch sắp xếp, bố trí ổn định dân cư những nơi cần thiết</t>
  </si>
  <si>
    <t>Bố trí, sắp xếp ổn định dân cư vùng đặc biệt khó khăn và khu vực nguy cơ cao về thiên tai</t>
  </si>
  <si>
    <t>Dự án 3: Phát triển sản xuất nông lâm nghiệp, phát huy tiềm năng thế mạnh của các vùng miền để sản xuất hàng hóa theo chuổi giá trị</t>
  </si>
  <si>
    <t>Tiểu dự án 1: Phát triển kinh tế nông, lâm nghiệp gắn với bảo vệ rừng và nâng cao thu nhập cho người dân</t>
  </si>
  <si>
    <t>Hỗ trợ khoán bảo vệ rừng đối với diện tích rừng tự nhiên do ủy ban nhân dân cấp xã trực tiếp quản lý</t>
  </si>
  <si>
    <t>Hỗ trợ bảo vệ rừng quy hoạch rừng phòng hộ và rừng sản xuất là rừng tự nhiên đã giao cho cộng đồng, hộ gia đình</t>
  </si>
  <si>
    <t>Hỗ trợ khoanh nuôi tái sinh có trồng rừng bổ sung</t>
  </si>
  <si>
    <t>Hỗ trợ trồng rừng sản xuất, khai thác kinh tế dưới tán rừng và phát triển lâm sản ngoài gỗ</t>
  </si>
  <si>
    <t>Hỗ trợ trồng rừng phòng hộ</t>
  </si>
  <si>
    <t>Trợ cấp gạo trồng rừng cho hộ nghèo tham gia trồng rừng sản xuất, phát triển lâm sản ngoài gỗ, rừng phòng hộ:</t>
  </si>
  <si>
    <t>Tiểu dự án 2: Hỗ trợ phát triển sản xuất theo chuỗi giá trị, vùng trồng dược liệu quý, thúc đẩy khởi sự kinh doanh, khởi nghiệp và thu hút đầu tư vùng đồng bào dân tộc thiểu số và miền núi</t>
  </si>
  <si>
    <t>2.1</t>
  </si>
  <si>
    <t>Hỗ trợ phát triển sản xuất theo chuỗi giá trị</t>
  </si>
  <si>
    <t>Phát triển sản xuất nuôi Bò Lai sinh sản bán thâm canh</t>
  </si>
  <si>
    <t>Phát triển sản xuất chăn nuôi Bò Cái vàng Việt Nam (nuôi sinh sản)</t>
  </si>
  <si>
    <t>Phát triển sản xuất chăn nuôi lợn Vân Pa tạo vùng liên kết (liên xã) theo chuỗi giá trị, tạo sản phẩm OCOP</t>
  </si>
  <si>
    <t>Xây dựng, phát triển mô hình chăn nuôi gà Ri theo nhóm hộ</t>
  </si>
  <si>
    <t>Phát triển sản xuất chăn nuôi Dê cỏ (Dê địa phương) tạo vùng liên kết (liên xã) theo chuỗi giá trị, tạo sản phẩm OCOP</t>
  </si>
  <si>
    <t xml:space="preserve">Xây dựng, phát triển mô hình chăn nuôi Vịt, Ngan trong lòng hồ thủy điện theo nhóm hộ </t>
  </si>
  <si>
    <t>Phát triển sản xuất trồng thâm canh cây Chuối Lùn bản địa tạo vùng liên kết (liên xã) theo chuỗi giá trị, tạo sản phẩm OCOP</t>
  </si>
  <si>
    <t>Phát triển sản xuất trồng cây Lúa Nếp than tạo vùng liên kết (liên xã) theo chuỗi giá trị, tạo sản phẩm OCOP</t>
  </si>
  <si>
    <t>Xây dựng mô hình phát triển cây Lúa Ra dư (gạo Ra dư)</t>
  </si>
  <si>
    <t>2.2</t>
  </si>
  <si>
    <t>Đầu tư, hỗ trợ phát triển vùng trồng dược liệu quý</t>
  </si>
  <si>
    <t>Phát triển vùng trồng cây dược liệu quý dưới tán rừng</t>
  </si>
  <si>
    <t xml:space="preserve">Phát triển vùng trồng cây dược liệu quý trên đất trống lâm nghiệp/đất đã khai thác rừng trồng </t>
  </si>
  <si>
    <t xml:space="preserve">Phát triển vùng trồng cây dược liệu quý ngắn ngày, dài ngày trên đất nông nghiệp </t>
  </si>
  <si>
    <t>2.3</t>
  </si>
  <si>
    <t>Thúc đẩy khởi sự kinh doanh, khởi nghiệp và thu hút đầu tư vùng DTTS và MN.</t>
  </si>
  <si>
    <t>Mô hình khởi nghiệp</t>
  </si>
  <si>
    <t>Đối tượng khởi nghiệp</t>
  </si>
  <si>
    <t>Cách hoạt động thu hút đầu tư, hội chợ</t>
  </si>
  <si>
    <t>Dự án 5: Phát triển giáo dục đào tạo nâng cao chất lượng nguồn nhân lực</t>
  </si>
  <si>
    <t>Tiểu dự án 1: Đổi mới hoạt động, củng cố phát triển các trường phổ thông dân tộc nội trú, trường phổ thông dân tộc bán trú, trường phổ thông có học sinh ở bán trú và xóa mù chữ cho người dân vùng đồng bào dân tộc thiểu số.</t>
  </si>
  <si>
    <t xml:space="preserve">Xóa mù chữ cho người dân vùng đồng bào DTTS </t>
  </si>
  <si>
    <t>Xoá mù chữ (người)</t>
  </si>
  <si>
    <t>Xoá mù chữ (Lớp)</t>
  </si>
  <si>
    <t>Tài liệu, sách GK, VPP (người)</t>
  </si>
  <si>
    <t>Mua sắm thiết bị</t>
  </si>
  <si>
    <t>Tiểu dự án 3: Dự án phát triển giáo dục nghề nghiệp và giải quyết việc làm cho người lao động vùng dân tộc thiểu số và miền núi.</t>
  </si>
  <si>
    <t>Đào tạo nghề cho người lao động</t>
  </si>
  <si>
    <t>Tuyên truyền, tư vấn hướng nghiệp, khởi nghiệp, học nghề, việc làm và các dịch vụ hỗ trợ việc làm</t>
  </si>
  <si>
    <t>Kiểm tra, giám sát; tăng cường và nâng cao hiệu quả công tác giám sát, đánh giá hiệu quả hoạt động đào tạo nghề</t>
  </si>
  <si>
    <t>Tiểu dự án 4: Đào tạo nâng cao năng lực cho cộng đồng và cán bộ triển khai Chương trình ở các cấp.</t>
  </si>
  <si>
    <t>Tổ chức tập huấn bồi dưỡng kiến thực nâng cao năng lực cho cộng đồng</t>
  </si>
  <si>
    <t>Tham quan, học tập, trao đổi kinh nghiệm trong nước; hội thảo chia sẻ kinh nghiệm</t>
  </si>
  <si>
    <t xml:space="preserve">Tập huấn nâng cao năng lực chuyên sâu </t>
  </si>
  <si>
    <t>Dự án 6: Bảo tồn, phát huy gía trị văn hóa truyền thống tốt đẹp của các dân tộc thiểu số gắn với phát triển du lịch</t>
  </si>
  <si>
    <t>Tổ chức bảo tồn lễ hội truyền thống tại các địa phương khai thác, xây dựng sản phẩm phục vụ phát triển du lịch</t>
  </si>
  <si>
    <t xml:space="preserve">Xây dụng chính sách và hỗ trợ nghệ nhân nhân dân, nghệ nhân ưu tú người dân tộc thiểu số </t>
  </si>
  <si>
    <t xml:space="preserve">Xây dựng câu lạc bộ sinh hoạt văn hóa dân gian </t>
  </si>
  <si>
    <t>Hỗ trợ hoạt động cho đội văn nghệ truyền thống</t>
  </si>
  <si>
    <t xml:space="preserve">Đăng cai tổ chức Ngày hội, Giao lưu, Liên hoan về các loại hình văn hóa, nghệ thuật truyền thống của đồng bào dân tộc thiểu số </t>
  </si>
  <si>
    <t>Tổ chức hoạt động thi đấu thể thao truyền thống trong các ngày hội, liên hoan, giao lưu nhằm bảo tồn các môn thể thao truyền thống, các trò chơi dân gian của các dân tộc thiểu số</t>
  </si>
  <si>
    <t>Hỗ trợ đầu tư xây dựng thiết chế văn hóa, thể thao và trang thiết bị tại các thôn vùng đồng bào dân tộc thiểu số</t>
  </si>
  <si>
    <t>Dự án 8: Thực hiện bình đẳng giới và giải quyết những vấn đề cấp thiết đối với phụ nữ và trẻ em</t>
  </si>
  <si>
    <t xml:space="preserve">Hoạt động tuyên truyền, vận động thay đổi “nếp nghĩ, cách làm” </t>
  </si>
  <si>
    <t>Xây dựng và cấp phát sổ tay hướng dẫn truyền thông</t>
  </si>
  <si>
    <t>Tập huấn nâng cao năng lực cho đội ngũ cán bộ Hội</t>
  </si>
  <si>
    <t>Xây dựng, cung cấp traung thiết bị truyền thông cho các điểm, nhóm truyền thông tiên phong điểm tại các xã</t>
  </si>
  <si>
    <t>Thực hiện chiến dịch truyền thông xóa bỏ định kiến và khuôn mẫu giới, xây dựng môi trường sống an toàn cho phụ nữ và trẻ em</t>
  </si>
  <si>
    <t>Tổ chức truyền thông xóa bỏ định kiến và khuôn mẫu giới, xây dựng môi trường sống an toàn cho phụ nữ và trẻ em</t>
  </si>
  <si>
    <t>Xây dựng làm phóng sự phát trên đài, tư liệu truyền thông</t>
  </si>
  <si>
    <t xml:space="preserve">Tổ chức hội nghị đánh giá kết quả sau kết thúc chiến dịch </t>
  </si>
  <si>
    <t xml:space="preserve">Tổ chức diễn đàn giao lưu mô hình sáng kiến tạo và hiệu quả trong xóa bỏ định kiến, bạo lực gia đình và mua bán phụ nữ và trẻ em </t>
  </si>
  <si>
    <t>Hỗ trợ phụ nữ dân tộc thiểu số sinh đẻ an toàn</t>
  </si>
  <si>
    <t>Hỗ trợ khoán cho bà mẹ sinh đẻ an toàn và chăn sóc tại nhà sau sinh</t>
  </si>
  <si>
    <t>Tổ chức tuyên truyền, vận động, khuyến khích hỗ trợ phụ nữ DTTS đến sinh con tại các cơ sở y tế đảm bảo sinh đẻ an toàn</t>
  </si>
  <si>
    <t xml:space="preserve">Tổ chức giám sát chính chính hỗ trợ bà mẹ sinh đẻ an toàn và chăm sóc tại nhà sau sinh </t>
  </si>
  <si>
    <t xml:space="preserve">Xây dựng và nhân rộng các mô hình thay đổi "nếp nghỉ, nếp làm" </t>
  </si>
  <si>
    <t>Biên soạn và cấp phát quyển sổ tay hướng dẫn thành lập và vận hành tổ TKVVTB</t>
  </si>
  <si>
    <t xml:space="preserve">Tổ chức tập huấn thành lập và vận hành tổ TKVVTB </t>
  </si>
  <si>
    <t xml:space="preserve">Hỗ trợ nước uống, dụng cụ họp nhóm tiết kiệm </t>
  </si>
  <si>
    <t xml:space="preserve">Tập huấn công nghệ thông tin để nâng cao quyền năng cho phụ nữ dân tộc thiểu số </t>
  </si>
  <si>
    <t>Cấp phát sổ tay hướng dẫn mô hình địa chỉ tin cậy tại cộng đồng</t>
  </si>
  <si>
    <t>Tổ chức tập huấn về xây dựng địa chỉ tin cậy và hỗ trợ xây dựng nâng cấp địa chỉ tin cậy</t>
  </si>
  <si>
    <t xml:space="preserve">Tổ chức tập huấn và hỗ trợ xây dựng mô hình phát triển kinh tế cho phụ nữ làm chủ </t>
  </si>
  <si>
    <t>Đảm bảo tiếng nói và sự tham gia thực chất của phụ nữ và trẻ em trong các hoạt động phát triển kinh tế - xã hội của cộng đồng</t>
  </si>
  <si>
    <t>Biên soạn và cấp phát sổ tay hướng dẫn đối thoại chính sách ở cấp cơ sở ; Vận hành CLB thủ lĩnh</t>
  </si>
  <si>
    <t>Tổ chức tập huấn phổ biến sổ tay hướng dẫn đối thoại chính sách ở cấp cơ sở; nâng cao năng lực phụ nữ trong phát triển kinh tế - chính trị; Cách thực vận hày CLB thủ lĩnh …..</t>
  </si>
  <si>
    <t xml:space="preserve">Tổ chức đối thoại chính sách </t>
  </si>
  <si>
    <t>Hỗ trợ thành lập câu lạc bộ "Thủ lĩnh của sự thay đổi:</t>
  </si>
  <si>
    <t>Hỗ trợ tiền nước sinh hoạt theo chủ đề cho các câu lạc bộ thủ lĩnh</t>
  </si>
  <si>
    <t xml:space="preserve">Xây dựng, in cấp phát và hướng dẫn sử dụng sổ tay về giám sát, đánh giá về bình đẳng giới, truyền thông dựa vào cộng đồng </t>
  </si>
  <si>
    <t>Tổ chức hội nghị đánh giá và kiểm tra giám sát hàng năm về công tác Bình đẳng giới.</t>
  </si>
  <si>
    <t>VIII</t>
  </si>
  <si>
    <t>Dự án 9: Đầu tư phát triển nhóm DTTS còn gặp nhiều khó khăn</t>
  </si>
  <si>
    <t>Tiểu dự án 2: Giảm thiểu tình trạng tảo hôn và hôn nhân cận huyết thống trong vùng đồng bào dân tộc thiểu số và miền núi.</t>
  </si>
  <si>
    <t>Tập huấn kỹ năng truyền thông, nâng cao năng lực truyền thông cho cán bộ huyện, xã, thôn</t>
  </si>
  <si>
    <t xml:space="preserve">Tổ chức tuyên truyền trên hệ thống phát thanh huyện, xã </t>
  </si>
  <si>
    <t>Tổ chức nói chuyện chuyên đề</t>
  </si>
  <si>
    <t>Tổ chức hội thi chủ đề về tảo hôn, hôn nhân cận huyết thống</t>
  </si>
  <si>
    <t>Thành lập, ra mắt thôn không tảo hôn</t>
  </si>
  <si>
    <t>Sơ kết, tổng kết, giám sát, đánh giá</t>
  </si>
  <si>
    <t>IX</t>
  </si>
  <si>
    <t xml:space="preserve">Dự án 10: Truyền thông, tuyên truyền, vận động trong vùng đồng bào DTTS và MN. Kiểm tra, giám sát, đánh giá việc tổ chức triển khai thực hiện Chương trình </t>
  </si>
  <si>
    <t>Tiểu dự án 1: Biểu dương, tôn vinh điển hình tiên tiến, phát huy vai trò của người có uy tín; phổ biến, giáo dục pháp luật, trợ giúp pháp lý và tuyên truyền, vận động đồng bào; truyền thông</t>
  </si>
  <si>
    <t>Biểu dương, tôn vinh điển hình tiên tiến, phát huy vai trò của người có uy tín.</t>
  </si>
  <si>
    <t>Biểu dương, tôn vinh điển hình tiên tiến</t>
  </si>
  <si>
    <t>Hoạt động giao lưu (tại huyện nhà)</t>
  </si>
  <si>
    <t>Xây dựng mô hình, sơ kết, tổng kết</t>
  </si>
  <si>
    <t>Phổ biến, giáo dục pháp luật và tuyên truyền, vận động đồng bào dân tộc thiểu số.</t>
  </si>
  <si>
    <t>Phổ biến, giáo dục pháp luật và tuyên truyền</t>
  </si>
  <si>
    <t xml:space="preserve">Thông tin đối ngoại vùng DTTS </t>
  </si>
  <si>
    <t>Tăng cường, nâng cao khả năng tiếp cận và thụ hưởng hoạt động trợ giúp pháp lý chất lượng cho vùng đồng bào dân tộc thiểu số và miền núi.</t>
  </si>
  <si>
    <t>Nâng cao nhận thức trợ giúp pháp lý điểm vùng đồng bào dân tộc thiểu số và miền núi</t>
  </si>
  <si>
    <t xml:space="preserve">Xây dựng các chương trình về trợ giúp pháp lý cho người dân tộc thiểu số </t>
  </si>
  <si>
    <t>Tổ chức chuyên đề trợ giúp pháp lý điểm kết nối cộng đồng tại vùng đồng bào dân tộc thiểu số và miền núi</t>
  </si>
  <si>
    <t>Tiểu dự án 2: ứng dụng công nghệ thông tin hỗ trợ phát triển kinh tế - xã hội và đảm bảo an ninh trật tự vùng đồng bào dân tộc thiểu số và miền núi.</t>
  </si>
  <si>
    <t>Tập huấn, phổ cập các kiến thức về công nghệ thông tin cho huyện, xã, thôn</t>
  </si>
  <si>
    <t>Kiểm tra, giám sát, đánh giá việc tổ chức thực hiện Chương trình</t>
  </si>
  <si>
    <t>PHỤ LỤC 3B</t>
  </si>
  <si>
    <t>PHỤ LỤC 2B</t>
  </si>
  <si>
    <t>Dự án 4: Đầu từ CSHT thiết yếu, phục vụ sản xuất, đời sống trong vùng đồng bào DTTS và MN và các đơn vị sự nghiệp công trong lĩnh vực dân tộc</t>
  </si>
  <si>
    <t>Duy tu, sữa chữa các công trình hư hỏng</t>
  </si>
  <si>
    <t>a)</t>
  </si>
  <si>
    <t>Hỗ trợ đất ở</t>
  </si>
  <si>
    <t>TT Krông Klang</t>
  </si>
  <si>
    <t>Xã Ba Lòng (2 thôn)</t>
  </si>
  <si>
    <t>b)</t>
  </si>
  <si>
    <t>Hỗ trợ nhà ở</t>
  </si>
  <si>
    <t>c)</t>
  </si>
  <si>
    <t>Hỗ trợ đất sản xuất</t>
  </si>
  <si>
    <t>d)</t>
  </si>
  <si>
    <t>Nước sinh hoạt tập trung</t>
  </si>
  <si>
    <t>Xây dựng mới công trinh cấp nước thôn 5 xã Ba Lòng</t>
  </si>
  <si>
    <t>Xây dựng mới công trình cấp nước sinh hoạt thôn Xa Lăng, xã Đakrông</t>
  </si>
  <si>
    <t>xây dựng mới công trình cấp nước sinh hoạt thôn Vực Len xã Tà Rụt</t>
  </si>
  <si>
    <t>Bố trí sắp xếp hộ DTTS định canh, định cư</t>
  </si>
  <si>
    <t>ĐCĐC xã Hướng Hiệp</t>
  </si>
  <si>
    <t>70 hộ</t>
  </si>
  <si>
    <t>ĐCĐC xã Ba Nang</t>
  </si>
  <si>
    <t>50 hộ</t>
  </si>
  <si>
    <t>ĐCĐC xã A Vao</t>
  </si>
  <si>
    <t>100 hộ</t>
  </si>
  <si>
    <t>ĐCĐC xã Tà Long</t>
  </si>
  <si>
    <t>80 hộ</t>
  </si>
  <si>
    <t>Dự án 4: Đầu tư cơ sở hạ tầng thiết yếu; Tiểu dự án 1: Đầu tư cơ sở hạ tầng thiết yếu, phục vụ sản xuất, đời sống trong vùng đồng bào DTTS&amp;MN</t>
  </si>
  <si>
    <t>0,75 Km</t>
  </si>
  <si>
    <t>0,5 Km</t>
  </si>
  <si>
    <t>0,35 Km</t>
  </si>
  <si>
    <t>1 trạm</t>
  </si>
  <si>
    <t>27 hộ</t>
  </si>
  <si>
    <t>22 hộ</t>
  </si>
  <si>
    <t>1,2 Km</t>
  </si>
  <si>
    <t>43 hộ</t>
  </si>
  <si>
    <t>Xây dựng hệ thống ứng dụng công nghệ thông tin vùng đồng bào DTTS</t>
  </si>
  <si>
    <t>Điểm úng dụng công nghệ thông tin xã Mò Ó</t>
  </si>
  <si>
    <t>Điểm úng dụng công nghệ thông tin xã Hướng Hiệp</t>
  </si>
  <si>
    <t>Điểm úng dụng công nghệ thông tin xã Đakrông</t>
  </si>
  <si>
    <t>Điểm úng dụng công nghệ thông tin xã Tà Rụt</t>
  </si>
  <si>
    <t>TỔNG SỐ</t>
  </si>
  <si>
    <t>Xây dựng mới công trình cấp nước sinh hoạt thôn Tân Đi 3, xã A Vao</t>
  </si>
  <si>
    <t>Xây dựng mới công trình cấp nước thôn Pa Hy, xã Tà Long</t>
  </si>
  <si>
    <t>Điểm úng dụng công nghệ thông tin xã Thị Trấn Krông Klang</t>
  </si>
  <si>
    <t>Cơ quan tổng hợp</t>
  </si>
  <si>
    <t>VP HĐND và UBND</t>
  </si>
  <si>
    <t>Trường TH &amp; THCS A Ngo; HM: Nhà công vụ</t>
  </si>
  <si>
    <t>Trường PTDT BT THCS Tà Long; HM nhà công vụ</t>
  </si>
  <si>
    <t>Trường PTDT BT THCS Ba Nang: HM: nhà công vụ</t>
  </si>
  <si>
    <t>Trường PTDT Nội trú Đakrông; HM: nhà công vụ</t>
  </si>
  <si>
    <t>Trường PTDT BT THCS Ba Nang; HM: Phòng bán trú cho học sinh</t>
  </si>
  <si>
    <t>Trường PTDT BT TH &amp; THCS A Vao; HM: Phòng bán trú cho học sinh</t>
  </si>
  <si>
    <t>Trường PTDT BT TH &amp; THCS A Vao; HM: Nhà ăn + nhà bếp</t>
  </si>
  <si>
    <t>Trường TH &amp; THCS A Ngo; HM: Nhà ăn + nhà bếp</t>
  </si>
  <si>
    <t>X</t>
  </si>
  <si>
    <t>Phân bổ chi tiết sau</t>
  </si>
  <si>
    <t>Phân bổ sau</t>
  </si>
  <si>
    <t>Tiểu dự án 1: Đầu tư phát triển kinh tế - xã hội các dân tộc còn gặp nhiều khó khăn, dân tộc có khó khăn đặc thù</t>
  </si>
  <si>
    <t>Cơ quan thường trực</t>
  </si>
  <si>
    <t>Nâng cấp đường nội thôn Ra Ró (đoạn từ trường tiểu học đến thôn Ra Ró), xã A Vao</t>
  </si>
  <si>
    <t>Làm mới đường nội thôn Vực Leng, xã Tà Rụt (Điểm cầu Vực Leng đến điểm nối đường liên thôn A Liêng đi Tà Rụt 1)</t>
  </si>
  <si>
    <t>Đường nội đồng thôn Húc Nghì, La Tó, xã Húc Nghì (giai đoạn 2)</t>
  </si>
  <si>
    <t xml:space="preserve">UBND huyện </t>
  </si>
  <si>
    <t xml:space="preserve">UBND huyện (Ban QLDA Đầu tư BV &amp; PTR huyện) </t>
  </si>
  <si>
    <t>Phát triển trồng rừng sản xuất thâm canh, tạo vùng liên kết (liên xã) theo chuỗi giá trị</t>
  </si>
  <si>
    <t xml:space="preserve">UBND huyện (Ban QLDA đầu tư BV &amp; PTR huyện) </t>
  </si>
  <si>
    <t>2022-2024</t>
  </si>
  <si>
    <t>Hổ trợ giống ngô lai VN 10 tại xã Tà Rụt và xã A Vao</t>
  </si>
  <si>
    <t>Tổng mức đầu tư dự kiến năm 2022</t>
  </si>
  <si>
    <t xml:space="preserve">Tổng mức đầu tư dự kiến </t>
  </si>
  <si>
    <t>Hỗ trợ đầu tư CSHT và hộ DTTS còn gặp nhiều khó khăn</t>
  </si>
  <si>
    <t>xã Mò Ó</t>
  </si>
  <si>
    <t>xã Ba Lòng</t>
  </si>
  <si>
    <t>Nhà văn hóa thôn Xa rúc, xã Hướng Hiệp; HM: Sân, hàng rào và công trình phụ trợ</t>
  </si>
  <si>
    <t>Nhà văn hóa thôn Ruộng, xã Hướng Hiệp; HM: Sân, hàng rào và công trình phụ trợ</t>
  </si>
  <si>
    <t>Điện sinh hoạt cụm Ta Bung, thôn Xa Vi, xã Hướng Hiệp</t>
  </si>
  <si>
    <t>xã A Bung</t>
  </si>
  <si>
    <t>Đường nội thôn Phú Thiềng, xã Mò Ó</t>
  </si>
  <si>
    <t>300m</t>
  </si>
  <si>
    <t>380m</t>
  </si>
  <si>
    <t xml:space="preserve">Trường TH&amp;THCS A Ngo; Hạng mục: Nhà 2 tầng 6 phòng bộ môn tiểu học (A La); </t>
  </si>
  <si>
    <t>Nâng cấp, sửa chữa nhà văn hóa khóm 1, khóm Làng Cát, khóm Khe Xong thị trấn Krông Klang</t>
  </si>
  <si>
    <t>Hệ thống điện sinh hoạt thôn Pa hy, thôn Ly tôn, Xã Tà Long</t>
  </si>
  <si>
    <t>Đường nội thôn Pa Ngày, xã Tà Long (nối đường quốc phòng)</t>
  </si>
  <si>
    <t>Đường ra khu sản xuất thôn A Đeng - A Ngo, xã  A Ngo</t>
  </si>
  <si>
    <t>Định canh định cư xã Hướng Hiệp</t>
  </si>
  <si>
    <t>Định canh định cư  xã Ba Nang</t>
  </si>
  <si>
    <t>Định canh định cư  xã A Vao</t>
  </si>
  <si>
    <t>Định canh định cư  xã Tà Long</t>
  </si>
  <si>
    <t>Trường MN Hải Phúc (Thôn 5); HM: Khu Hiệu Bộ</t>
  </si>
  <si>
    <t>3 thôn</t>
  </si>
  <si>
    <t>Sữa chữa công trình cấp nước sinh hoạt A Sau, Pa Ling xã A Vao</t>
  </si>
  <si>
    <t>Sữa chữa công trình cấp nước sinh hoạt A Vao, Ra Ró 2, xã A Vao</t>
  </si>
  <si>
    <t>Nâng cấp sửa chữa công trình cấp nước sinh hoạt thôn Khe Ngài, xã Đakrông</t>
  </si>
  <si>
    <t>Quảng trường văn hóa truyền thống các dân tộc Vân Kiều - Pa Cô thị trấn Krông Klang</t>
  </si>
  <si>
    <t>UBND Xã Đakrông</t>
  </si>
  <si>
    <t>UBND Xã Mò Ó</t>
  </si>
  <si>
    <t>UBND Xã Ba Nang</t>
  </si>
  <si>
    <t>UBND TT Krông Klang</t>
  </si>
  <si>
    <t>UBND xã A Bung</t>
  </si>
  <si>
    <t>UBND Xã Húc Nghì</t>
  </si>
  <si>
    <t>UBND Xã Ba Lòng</t>
  </si>
  <si>
    <t>UBND Xã Hướng Hiệp</t>
  </si>
  <si>
    <t>UBND Xã Tà Long</t>
  </si>
  <si>
    <t>UBND Xã A Ngo</t>
  </si>
  <si>
    <t>UBND xã Ba Nang</t>
  </si>
  <si>
    <t>UBND xã Tà Rụt</t>
  </si>
  <si>
    <t>UBND xã A Vao</t>
  </si>
  <si>
    <t>UBND xã Mò Ó</t>
  </si>
  <si>
    <t>Nâng cấp nhà văn hóa 3 thôn: Vực Leng, Tà Rụt 2, A Pul; HM: Sân, hàng rào và công trình phụ trợ</t>
  </si>
  <si>
    <t>Trường PTDT BT THCS Pa Nang: HM: nhà công vụ</t>
  </si>
  <si>
    <t>Trường TH và THCS xã Mò Ó; HM: 4 phòng học bộ môn TH Phú Thiềng</t>
  </si>
  <si>
    <t>Đường cấp phối Pi Rao (Thôn A La), xã A Ngo</t>
  </si>
  <si>
    <t>Nâng cấp thuỷ lợi Pa Đôm, thôn Ba Nang, xã Ba Nang</t>
  </si>
  <si>
    <t>Huy động, lồng nghép, vuồn vốn khác (vốn vay)</t>
  </si>
  <si>
    <t>UBND xã Tà Long</t>
  </si>
  <si>
    <t>Sân thể thao và thiết chế văn hóa xã Triệu Nguyên</t>
  </si>
  <si>
    <t>UBND xã Húc Nghì</t>
  </si>
  <si>
    <t>Đầu tư xây dựng điểm đến du lịch tiêu biểu thôn KLu xã Đakrông</t>
  </si>
  <si>
    <t>Nhà văn hóa thôn A Luông, xã A Bung</t>
  </si>
  <si>
    <t>Đường nội thôn vào trường THCS Đồng đờn, xã Mò Ó</t>
  </si>
  <si>
    <t>Sữa chữa trạm y tế xã Tà Rụt</t>
  </si>
  <si>
    <t>Nhà bia xã A Ngo; HM: san mặt bằng và xây hàng rào</t>
  </si>
  <si>
    <t>Mở rông nâng cấp nhà văn hóa thôn a liêng</t>
  </si>
  <si>
    <t>Dự án 7: Chăm sóc sức khỏe nhân dân, nâng cao thể trạng, tầm vóc người dân tộc thiểu số; phòng chống suy dinh dưỡng trẻ em</t>
  </si>
  <si>
    <t>Hỗ trợ trang bị nhà văn hóa thôn</t>
  </si>
  <si>
    <t>Xây dựng và phát triển y tế cơ sở vùng đồng bào dân tộc thiểu số và miền núi</t>
  </si>
  <si>
    <t>Hỗ trợ chuyển giao kỹ thuật về trạm y tế xã</t>
  </si>
  <si>
    <t>xã</t>
  </si>
  <si>
    <t>Đào tạo y học gia đình cho nhân viên TYT xã</t>
  </si>
  <si>
    <t>Năm</t>
  </si>
  <si>
    <t>Hỗ trợ phụ cấp cho cô đỡ thôn bản</t>
  </si>
  <si>
    <t>Tháng</t>
  </si>
  <si>
    <t>1.4</t>
  </si>
  <si>
    <t>Hỗ trợ điểm tiêm chủng ngoại trạm</t>
  </si>
  <si>
    <t>1.5</t>
  </si>
  <si>
    <t>Hỗ trợ người dân tộc thiểu số và miền núi tham gia bảo hiểm y tế</t>
  </si>
  <si>
    <t>Nâng cao chất lượng dân số vùng đồng bào dân tộc thiểu số và miền núi</t>
  </si>
  <si>
    <t>Phổ cập dịch vụ tư vấn, khám sức khỏe trước khi kết hôn</t>
  </si>
  <si>
    <t>Truyền thông chính sách hôn nhân gia đình</t>
  </si>
  <si>
    <t>Đợt</t>
  </si>
  <si>
    <t>Tư vấn chuyên môn tại cộng đồng về sức khỏe trước hôn nhân</t>
  </si>
  <si>
    <t>Dịch vụ tư vấn, khám sức khỏe trước hôn nhân</t>
  </si>
  <si>
    <t>Chăm sóc, nâng cao sức khỏe người cao tuổi thích ứng với già hóa dân số nhanh</t>
  </si>
  <si>
    <t xml:space="preserve">Bổ sung trang thiết bị cho CLB “người cao tuổi giúp NCT’ dựa vào cộng đồng </t>
  </si>
  <si>
    <t>CLB</t>
  </si>
  <si>
    <t>Nhân rộng mô hình CLB “người cao tuổi giúp NCT” dựa vào cộng đồng</t>
  </si>
  <si>
    <t>Tập huấn, nâng cao năng lực quản lý dân số vùng đồng bào dân tộc thiểu số và miền núi</t>
  </si>
  <si>
    <t>Lớp</t>
  </si>
  <si>
    <t>2.4</t>
  </si>
  <si>
    <t xml:space="preserve">Phòng chống bệnh Thalassemia </t>
  </si>
  <si>
    <t>Tổ chức hội nghị chuyên đề về sàng lọc bệnh thalassemia</t>
  </si>
  <si>
    <t>Hội nghị</t>
  </si>
  <si>
    <t>Nói chuyện chuyên đề tư vấn trước hôn nhân</t>
  </si>
  <si>
    <t>Tổ chức khám sàng lọc tầm soát</t>
  </si>
  <si>
    <t>BIỂU TỔNG HỢP</t>
  </si>
  <si>
    <t>Trường TH &amp; THCS A Ngo; HM: Phòng quản lý, nhà kho, nhà sinh hoạt</t>
  </si>
  <si>
    <t>Trường PTDT BT TH &amp; THCS A Vao; HM: Phòng quản lý, nhà kho</t>
  </si>
  <si>
    <t>Trường PTDT BT THCS Tà Long; HM: Phòng quản lý, nhà kho</t>
  </si>
  <si>
    <t>Trường PTDT BT TH &amp; THCS A Vao, điểm trường Tân Đi 2, điểm trường Tân Đi 3 và điểm trường Ró Ró; hm: Nhà công vụ</t>
  </si>
  <si>
    <t>Nâng cấp hệ thống nước sinh hoạt Tà Lang, xã Ba Lòng</t>
  </si>
  <si>
    <t>Nâng cấp, sửa chữa nước sinh hoạt thôn Khe Luồi, xã Mò Ó</t>
  </si>
  <si>
    <t>1km tuyến ống</t>
  </si>
  <si>
    <t>600m</t>
  </si>
  <si>
    <t>Trung tâm GDNN-GDTX; Hạng mục: Nhà nội trú 2 tầng 6 phòng ở, Nhà hiệu bộ 2 tầng 6 phòng, 5 Phòng học bộ môn</t>
  </si>
  <si>
    <t>17 phòng</t>
  </si>
  <si>
    <t>nâng cấp, sữa chữa</t>
  </si>
  <si>
    <t>sửa chữa tuyến ống</t>
  </si>
  <si>
    <t>3 phòng</t>
  </si>
  <si>
    <t>(Kèm theo Công văn số      /UBND-TH ngày       /7/2022 của UBND huyện Đakrông)</t>
  </si>
  <si>
    <t>Trường mầm non Húc Nghì, điểm trường Húc Nghì và điểm trường cụp; HM: Nhà công vụ</t>
  </si>
  <si>
    <t>Đường liên thôn A Vao - Tân Đi 2, xã A Vao (Giai đoạn 1)</t>
  </si>
  <si>
    <t>Trường MN số 2 Đakrông; Hạng mục: Nhà 2 tầng 4 phòng</t>
  </si>
  <si>
    <t>UBND xã Ba Lòng</t>
  </si>
  <si>
    <t>UBNDTT Krông Klang</t>
  </si>
  <si>
    <t>UBND xã Triệu Nguyên</t>
  </si>
  <si>
    <t>UBND xã A Ngo</t>
  </si>
  <si>
    <t>&gt;80 chỗ ngồi</t>
  </si>
  <si>
    <t>PHỤ LỤC 1</t>
  </si>
  <si>
    <t>Đường ra khu sản xuất Mạc Lu thôn Pa Hy, xã Tà Long</t>
  </si>
  <si>
    <t>Trong đó: NSTW</t>
  </si>
  <si>
    <t>Kế hoạch trung hạn 2021-2025</t>
  </si>
  <si>
    <t>TMĐT dự kiến</t>
  </si>
  <si>
    <t>UBND Xã A Bung</t>
  </si>
  <si>
    <t>Cầu treo xã Tà Rụt</t>
  </si>
  <si>
    <t>Đặc thù</t>
  </si>
  <si>
    <t>TONG 23-25</t>
  </si>
  <si>
    <t>ĐT</t>
  </si>
  <si>
    <t>Nhà văn hóa các thôn (Cựp, Húc Nghì, La Tó, Ba Bảy), xã Húc Nghì; Hạng mục: Sân, tường rào và các công trình phụ trợ</t>
  </si>
  <si>
    <t>Sân thể thao xã; Hạng mục: hàng rào</t>
  </si>
  <si>
    <t>Sửa chữa nước sinh hoạt thôn Ba Bảy, xã Húc Nghì</t>
  </si>
  <si>
    <t>Hệ thống rãnh thoát nước khu tái định cư Húc Nghì</t>
  </si>
  <si>
    <t>700m</t>
  </si>
  <si>
    <t>Xây dựng đường tránh lũ thôn Hà Lương, xã Ba Lòng</t>
  </si>
  <si>
    <t>Nhà văn hóa thôn Hà Lương, Đa Nổi: HM: Các công trình phụ trợ</t>
  </si>
  <si>
    <t>Cải tạo nâng cấp đường nội thôn Cựp, xã Húc Nghì (2 tuyến)</t>
  </si>
  <si>
    <t>PHỤ LỤC 3</t>
  </si>
  <si>
    <t>Ghi chú. Điều chỉnh</t>
  </si>
  <si>
    <t>Đ/C CHỦ ĐẦU TƯ</t>
  </si>
  <si>
    <t>Phòng Dân tộc</t>
  </si>
  <si>
    <t xml:space="preserve">Điện sinh hoạt xóm A Táng thôn Paling (14 hộ) và thôn Ro Ró (8 hộ) </t>
  </si>
  <si>
    <t>Đ/C NĂM</t>
  </si>
  <si>
    <t>lòng ghép vốn GNBV</t>
  </si>
  <si>
    <t>23-25</t>
  </si>
  <si>
    <t>Đ/C THỜI GIAN</t>
  </si>
  <si>
    <t>Trường PTDT BT TH &amp; THCS A Vao, điểm trường A Vao, Pa Ling 1 và điểm trường Tân Đi 1; hm: Nhà công vụ</t>
  </si>
  <si>
    <t>So KH: 2698</t>
  </si>
  <si>
    <t>KH: 12198</t>
  </si>
  <si>
    <t>Đường nội thôn Khe Ngài, xã Đakrông (điểm từ đường liên thôn đến xóm trong)</t>
  </si>
  <si>
    <t>Đường nội thôn Khe Ngài, xã Đakrông (điểm từ đường liên thôn đến nhà cộng đồng)</t>
  </si>
  <si>
    <t>Đường nội thôn Làng Cát, xã Đakrông</t>
  </si>
  <si>
    <t>tách khu hieu bộ riềng, thay đổi hạng mục. Tổng 4ty giảm 1,1 còn 2,9</t>
  </si>
  <si>
    <t>BỔ SUNG DANH MỤC</t>
  </si>
  <si>
    <t>Đường nội thôn Húc Nghì, xã Húc Nghì</t>
  </si>
  <si>
    <t>Nâng cấp đường nội thôn Pire 1</t>
  </si>
  <si>
    <t>Nâng cấp đường nội thôn Pire 2</t>
  </si>
  <si>
    <t>giảm còn 1,2 tỷ, đ/c quy mô</t>
  </si>
  <si>
    <t>HỦY BỎ DANH MỤC. 870TR</t>
  </si>
  <si>
    <t>Đường giao thông nội thôn Khe Hà, xã Hướng Hiệp</t>
  </si>
  <si>
    <t>Trường MN Ba Lòng; HM: Nhà 2 tầng 04 phòng chức năng (GDTC, GDNT, Tin học, Đa năng)</t>
  </si>
  <si>
    <t>Nâng cấp, sửa chữa chợ trung tâm thị trấn Krông Klang</t>
  </si>
  <si>
    <t>BỔ SUNG DM THAY THẾ 338</t>
  </si>
  <si>
    <t>Đường nội thôn Tà Lao, xã Tà Long</t>
  </si>
  <si>
    <t>Nâng cấp đường nội thôn A Đeng, xã A Ngo</t>
  </si>
  <si>
    <t>BỔ SUNNG DANH MCUJ</t>
  </si>
  <si>
    <t>Đường nội thôn Ra Pong, xã Ba Nang (điểm Bù)</t>
  </si>
  <si>
    <t>Sữa chữa đường Ra Lây - Ra Poong, xã Ba Nang</t>
  </si>
  <si>
    <t>Nâng cấp đường nội thôn Vực Leng, xã Tà Rụt</t>
  </si>
  <si>
    <t>Sữa chữa, Nâng cấp đường liên thôn  Ra Lây - Đá Bàn, xã Ba Nang</t>
  </si>
  <si>
    <t xml:space="preserve">Nâng cấp đường nội thôn A Liêng, xã Tà Rụt </t>
  </si>
  <si>
    <t>Nhà văn hóa thôn A Rông Dưới, xã A Ngo</t>
  </si>
  <si>
    <t>Sửa chữa trạm y tế xã Tà Long</t>
  </si>
  <si>
    <t>Trường tiểu học Tà Rụt; Hạng mục: Nhà hiệu bộ</t>
  </si>
  <si>
    <t>Sửa chữa đường vào trung tâm xã Ba Nang; HM: Cầu tràn và đường</t>
  </si>
  <si>
    <t>Nâng cấp mở rộng 02 tuyến đường nội thôn Tân Xá, xã Ba Lòng</t>
  </si>
  <si>
    <t>Trường MN Hải Phúc; HM: 01 phòng GDTC, 01 phòng GDNT</t>
  </si>
  <si>
    <t>Làm sân thể thao và thiết chế VH</t>
  </si>
  <si>
    <t>520,74m</t>
  </si>
  <si>
    <t>Nâng cấp, sửa chửa hệ thống thuỷ lợi Khe Lưởi Câu xã Mò Ó</t>
  </si>
  <si>
    <t>Bê tông hóa đường nội thôn Pire 2 (tuyến nhánh vào khu dân cư), xã A Bung</t>
  </si>
  <si>
    <t>Đường liên thôn Ba Ngày - A Đu, xã Tà Long</t>
  </si>
  <si>
    <t>Sửa chữa nâng cấp đường liên thôn Ly Tôn- Xi Pa, xã Tà Long</t>
  </si>
  <si>
    <t>Đường nội thôn xóm mới thôn Pa Hy, xã Tà Long</t>
  </si>
  <si>
    <t>Đường nội thôn Pa Ngày, xã Tà Long</t>
  </si>
  <si>
    <t>Nước sinh hoạt phân tán xã A Bung</t>
  </si>
  <si>
    <t>Trường PTDT BT THCS Ba Nang; HM: 6 phòng học bộ môn</t>
  </si>
  <si>
    <t>Năng lực thiết kế/ Quy mô dự kiến</t>
  </si>
  <si>
    <t>Trường TH và THCS xã Mò Ó; HM: 4 phòng học bộ môn điểm trường Đồng Đờng</t>
  </si>
  <si>
    <r>
      <t>Nhà 02 tầng 04 phòng học bộ môn cấp THCS; tổng diện tích XD: 569,16m</t>
    </r>
    <r>
      <rPr>
        <vertAlign val="superscript"/>
        <sz val="12"/>
        <rFont val="Times New Roman"/>
        <family val="1"/>
      </rPr>
      <t>2</t>
    </r>
  </si>
  <si>
    <t xml:space="preserve">Trường MN A Bung; Hạng mục: Nhà 2 phòng học khu vực A Bung </t>
  </si>
  <si>
    <t>1,125km</t>
  </si>
  <si>
    <t>.</t>
  </si>
  <si>
    <t>Trường MN A Ngo; Hạng mục: Phòng GDTC, GDNT, Tin học, Đa năng</t>
  </si>
  <si>
    <t>Trường tiểu học số 1 Hướng Hiệp ; Hạng mục:  Nhà 03 tầng 09 phòng (06 phòng học bộ môn, thư viện, phòng thiết bị) tại Điểm Ruộng)</t>
  </si>
  <si>
    <t>Trường THCS thị trấn Krông Klang; Hạng mục:  Nhà 3 tầng 9 phòng học</t>
  </si>
  <si>
    <t>XX</t>
  </si>
  <si>
    <t xml:space="preserve">Trường TH&amp;THCS A Ngo; Hạng mục: Nhà 01 tầng 02 phòng học bộ môn cấp tiểu học (điểm A Ngo); </t>
  </si>
  <si>
    <t>Trường MN A Vao; Hạng mục:  Nhà hiệu bộ (điểm A Vao)</t>
  </si>
  <si>
    <t>Xây lên tầng 3 của 6 phòng 2 tầng hiện tại</t>
  </si>
  <si>
    <t xml:space="preserve">Trường tiểu học Tà Rụt; Hạng mục:  03 phòng học bộ môn điểm trường Tà Rụt </t>
  </si>
  <si>
    <t>Trường tiểu học Tà Rụt; Hạng mục:  04 phòng học bộ môn (A Đăng)</t>
  </si>
  <si>
    <t>điều chỉnh tàng 500 tr tu lang cat</t>
  </si>
  <si>
    <t xml:space="preserve">điều chỉnh giam 500 tr </t>
  </si>
  <si>
    <t>xây dựng điểm đến du lich tại thôn Klu</t>
  </si>
  <si>
    <t>Nhà 02 tầng 06 phòng học bộ môn cấp tiểu học; tổng diện tích xây dựng: 803,52 m2</t>
  </si>
  <si>
    <t>Nhà 02 tầng: Khu Hiệu bộ; tổng diện tích xây dựng: 424,08 m2</t>
  </si>
  <si>
    <t>XD mới quảng trường khoảng 1,5 ha</t>
  </si>
  <si>
    <t>GỘP ĐIỂM TRƯỜNG, BỎ BỚT 7 PHÒNG, GIẢM 1012,2TR
SỐ KH: 1743,1TR</t>
  </si>
  <si>
    <t>Nhà 03 tầng 06 phòng học bộ môn; tổng diện tích: 1205,28 m2</t>
  </si>
  <si>
    <t>Bê tông hóa đường nội thôn Pire 2 (đoạn từ đường chính của thôn đến nhà ông Hồ Văn Khê), xã A Bung</t>
  </si>
  <si>
    <t>Trường TH&amp;THCS A Ngo; Hạng mục: Nhà 2 tầng 4 phòng bộ môn THCS</t>
  </si>
  <si>
    <t>Trường PTDTBT TH&amp;THCS A Vao; Hạng mục:  nhà 2 tầng 4 phòng học bộ môn (điểm trường Tân Đi 1)</t>
  </si>
  <si>
    <t>Đường nội thôn Ba Bảy, xã Húc Nghì</t>
  </si>
  <si>
    <t>Trường MN Pa Nang; Hạng mục:  Nhà hiệu bộ</t>
  </si>
  <si>
    <t>Trường MN Pa Nang; Hạng mục:  Nhà 2 tầng 4 phòng chức năng (GDTC, GDNT, Tin học, phòng đa năng)</t>
  </si>
  <si>
    <t>(Kèm theo Nghị quyết số      /NQ-HĐND ngày       /12/2022 của UBND huyện Đakrông)</t>
  </si>
  <si>
    <t>Nâng cấp tuyến đường nguyễn trãi, thị trấn Krông Klang; HM: Tuyến nhánh</t>
  </si>
  <si>
    <r>
      <t>Nhà 02 tầng 04 phòng học bộ môn cấp TH; tổng diện tích XD: 669,4m</t>
    </r>
    <r>
      <rPr>
        <vertAlign val="superscript"/>
        <sz val="12"/>
        <rFont val="Times New Roman"/>
        <family val="1"/>
      </rPr>
      <t>2</t>
    </r>
  </si>
  <si>
    <t>Mã số dự án</t>
  </si>
  <si>
    <t>Mã Ngành kinh tế</t>
  </si>
  <si>
    <t>Số QĐ, ngày, tháng, năm</t>
  </si>
  <si>
    <t>Công trình chuyển tiếp</t>
  </si>
  <si>
    <t>Công trình khởi công mới</t>
  </si>
  <si>
    <t>Nâng cấp, sửa chữa</t>
  </si>
  <si>
    <r>
      <t>Nhà 02 tầng: Khu Hiệu bộ; tổng diện tích xây dựng: 424,08 m</t>
    </r>
    <r>
      <rPr>
        <vertAlign val="superscript"/>
        <sz val="12"/>
        <rFont val="Times New Roman"/>
        <family val="1"/>
      </rPr>
      <t>2</t>
    </r>
  </si>
  <si>
    <t>UBND Xã Tà Rụt</t>
  </si>
  <si>
    <t>UBND Xã A Vao</t>
  </si>
  <si>
    <t>PHỤ LỤC 2</t>
  </si>
  <si>
    <t>Công trình cấp nước sinh hoạt thôn Tân Đi 3, xã A Vao</t>
  </si>
  <si>
    <t>Sữa chữa công trình cấp nước sinh hoạt A Vao, xã A Vao</t>
  </si>
  <si>
    <t>Đường nội thôn Phú Thành xã Mò Ó</t>
  </si>
  <si>
    <t>Chuẩn bị đầu tư</t>
  </si>
  <si>
    <t>Sửa chữa trạm y tế xã Ba Lòng</t>
  </si>
  <si>
    <t>Sửa chữa hư hỏng từng đoạn tuyến dài 4km</t>
  </si>
  <si>
    <t>Nâng cấp, sửa chữa hệ thống đường nội thôn Xuân Lâm, Na Nẫm (giai đoạn 2)</t>
  </si>
  <si>
    <t>Trường PTDT BT TH &amp; THCS A Vao, điểm trường A Vao; HM: Nhà công vụ</t>
  </si>
  <si>
    <t>4/4</t>
  </si>
  <si>
    <t>TỶ LỆ</t>
  </si>
  <si>
    <t>CTRINH MỚI</t>
  </si>
  <si>
    <t>TY LE VON</t>
  </si>
  <si>
    <t>SỐ CT</t>
  </si>
  <si>
    <t>KCM</t>
  </si>
  <si>
    <t>ĐĂC THÙ KCM</t>
  </si>
  <si>
    <t>Trường PTDT BT THCS Pa Nang; HM: 6 phòng học bộ môn</t>
  </si>
  <si>
    <t>(Kèm theo Tờ trình số       /UBND-TH ngày        /11/2023 của UBND huyện Đakrông)</t>
  </si>
  <si>
    <t>DANH MỤC DỰ ÁN VỐN ĐẦU TƯ PHÁT TRIỂN THỰC HIỆN CHƯƠNG TRÌNH MTQG XÂY DỰNG NÔNG THÔN MỚI NĂM 2024</t>
  </si>
  <si>
    <t>Lũy kế bố trí NSTW đến năm 2023</t>
  </si>
  <si>
    <t>Kế hoạch vốn năm 2024</t>
  </si>
  <si>
    <t>2024-2025</t>
  </si>
  <si>
    <t>Nhà văn hóa thôn Hà Lương, Đá Nổi: HM: Các công trình phụ trợ</t>
  </si>
  <si>
    <t>Nhà 01 tầng 02 phòng học bộ môn (GDTC, GDNT); tổng diện tích xây dựng: 282,72 m2</t>
  </si>
  <si>
    <t>Nhà 02 tầng 04 phòng học bộ môn (GDTC, GDNT, Tin học, Đa năng); tổng diện tích xây dựng: 654,72 m2</t>
  </si>
  <si>
    <t>Nhà 01 tầng 02 phòng học bộ môn; tổng diện tích xây dựng: 167,4 m2</t>
  </si>
  <si>
    <t>2 thôn</t>
  </si>
  <si>
    <t>Nâng cấp đường nội thôn Hà Lương, xã Ba Lòng</t>
  </si>
  <si>
    <t>Nâng cấp 1 tuyến</t>
  </si>
  <si>
    <t>(Kèm theo Nghị quyết số  ...../NQ-HĐND ngày         /12/2022 của HĐND huyện Đakrông)</t>
  </si>
  <si>
    <t>(Kèm theo Quyết định số:     ...../QĐ-UBND ngày         /11/2022 của UBND huyện Đakrông)</t>
  </si>
  <si>
    <t>STT</t>
  </si>
  <si>
    <t>DANH MỤC DỰ ÁN</t>
  </si>
  <si>
    <t>Địa điểm xây dựng</t>
  </si>
  <si>
    <t>Mã ngành kinh tế</t>
  </si>
  <si>
    <t>Năng lực thiết kế</t>
  </si>
  <si>
    <t>LK vốn đã bố trí đến 2023</t>
  </si>
  <si>
    <t>Kế hoạch vốn 2024</t>
  </si>
  <si>
    <t>Ban QLDA, PTQĐ&amp;CCN</t>
  </si>
  <si>
    <t>073</t>
  </si>
  <si>
    <t>2993/QĐ-UBND ngày 30/11/2022</t>
  </si>
  <si>
    <t>2876/QĐ-UBND ngày 15/11/2022</t>
  </si>
  <si>
    <t>2914/QĐ-UBND ngày 22/11/2022</t>
  </si>
  <si>
    <t>3417/QĐ-UBND ngày 14/12/2022</t>
  </si>
  <si>
    <t>Đường giao thông nội đồng thôn Tà Lềng, xã Đakrông</t>
  </si>
  <si>
    <t>2919/QĐ-UBND ngày 23/11/2022</t>
  </si>
  <si>
    <t>3391/QĐ-UBND ngày 14/12/2022</t>
  </si>
  <si>
    <t>Trường tiểu học Tà Rụt; Hạng mục:  Nhà hiệu bộ</t>
  </si>
  <si>
    <t>072</t>
  </si>
  <si>
    <t>3420/QĐ-UBND ngày 14/12/2022</t>
  </si>
  <si>
    <t>3379QĐ-UBND ngày 14/12/2022</t>
  </si>
  <si>
    <t>3380/QĐ-UBND ngày 14/12/2022</t>
  </si>
  <si>
    <t>3382/QĐ-UBND ngày 14/12/2022</t>
  </si>
  <si>
    <t>Sửa chữa nâng cấp đường liên thôn Ly Tôn - Xi Pa, xã Tà Long, huyện Đakrông</t>
  </si>
  <si>
    <t>3407/QĐ-UBND ngày 14/12/2022</t>
  </si>
  <si>
    <t>3443/QĐ-UBND ngày 14/12/2022</t>
  </si>
  <si>
    <t>3885/QĐ-UBND ngày 14/12/2022</t>
  </si>
  <si>
    <t>Nâng cấp, sữa chữa</t>
  </si>
  <si>
    <t>Sữa chữa, Nâng cấp đường liên thôn Ra Lây - Đá Bàn, xã Ba Nang</t>
  </si>
  <si>
    <t>sữa chữa</t>
  </si>
  <si>
    <t xml:space="preserve">2 tuyến </t>
  </si>
  <si>
    <t>1,2km</t>
  </si>
  <si>
    <t>Khởi công mới</t>
  </si>
  <si>
    <t>Ban QLDA, PTQĐ &amp; CCN huyện</t>
  </si>
  <si>
    <r>
      <t>Nhà 01 tầng; diện tích XD: 745,62 m</t>
    </r>
    <r>
      <rPr>
        <vertAlign val="superscript"/>
        <sz val="12"/>
        <rFont val="Times New Roman"/>
        <family val="1"/>
      </rPr>
      <t>2</t>
    </r>
  </si>
  <si>
    <r>
      <t>Nhà 03 tầng 09 phòng học; tổng diện tích XD: 1674 m</t>
    </r>
    <r>
      <rPr>
        <vertAlign val="superscript"/>
        <sz val="12"/>
        <rFont val="Times New Roman"/>
        <family val="1"/>
      </rPr>
      <t>2</t>
    </r>
  </si>
  <si>
    <t>Trường mầm non Hoa Lan, điểm trường A Rồng (điểm mới)</t>
  </si>
  <si>
    <r>
      <t>Nhà 2 tầng 6 phòng học; tổng diện tích XD: 1071,36 m</t>
    </r>
    <r>
      <rPr>
        <vertAlign val="superscript"/>
        <sz val="12"/>
        <rFont val="Times New Roman"/>
        <family val="1"/>
      </rPr>
      <t>2</t>
    </r>
  </si>
  <si>
    <r>
      <t>Nhà 01 tầng 02 phòng học bộ môn; tổng diện tích XD: 167,4 m</t>
    </r>
    <r>
      <rPr>
        <vertAlign val="superscript"/>
        <sz val="12"/>
        <rFont val="Times New Roman"/>
        <family val="1"/>
      </rPr>
      <t>2</t>
    </r>
  </si>
  <si>
    <t>Nhà 02 tầng 04 phòng học bộ môn cấp THCS; tổng diện tích xây dựng: 569,16m2</t>
  </si>
  <si>
    <t>3km</t>
  </si>
  <si>
    <t>Sân thể thao xã Húc Nghì; Hạng mục: hàng rào</t>
  </si>
  <si>
    <t>4400m2</t>
  </si>
  <si>
    <t>1,6km</t>
  </si>
  <si>
    <t>1km (2 tuyến)</t>
  </si>
  <si>
    <t>075</t>
  </si>
  <si>
    <t>2915/QĐ-UBND ngày 22/11/2022</t>
  </si>
  <si>
    <t>3392/QĐ-UBND ngày 14/12/2022</t>
  </si>
  <si>
    <t>DANH MỤC DỰ ÁN VỐN ĐẦU TƯ PHÁT TRIỂN THỰC HIỆN CHƯƠNG TRÌNH MTQG GIẢM NGHÈO BỀN VỮNG NĂM 2024</t>
  </si>
  <si>
    <r>
      <t>Nhà 02 tầng 04 phòng học bộ môn (GDTC, GDNT, Tin học, Đa năng); tổng diện tích xây dựng: 654,72 m</t>
    </r>
    <r>
      <rPr>
        <vertAlign val="superscript"/>
        <sz val="12"/>
        <rFont val="Times New Roman"/>
        <family val="1"/>
      </rPr>
      <t>2</t>
    </r>
  </si>
  <si>
    <t>Nhà văn hóa xã Mò Ó</t>
  </si>
  <si>
    <t>Điểm mua bán tập trung xã Triệu Nguyên: HM: Đình chợ và các hạng mục phụ trợ</t>
  </si>
  <si>
    <t>Đình chợ và hạng mục phụ trợ</t>
  </si>
  <si>
    <t>Bố trí hoàn ứng thực hiện Chương trình giảm nghèo nhanh và bền vững đối với 61 huyện nghèo</t>
  </si>
  <si>
    <t>Giao UBND huyện phân bổ chi tiết</t>
  </si>
  <si>
    <t>Xã Húc nghì</t>
  </si>
  <si>
    <t>Ứng dụng công nghệ thông tin tại các xã, thị trấn</t>
  </si>
  <si>
    <t>Phòng Văn hóa và Thông tin</t>
  </si>
  <si>
    <t>12 xã, thị trấn</t>
  </si>
  <si>
    <t>Khu lưu niệm di tích lịch sử - Văn hóa Chiến khu Ba Lòng</t>
  </si>
  <si>
    <t>2,15ha</t>
  </si>
  <si>
    <t xml:space="preserve"> </t>
  </si>
  <si>
    <t>Kế hoạch vốn chưa phân bổ</t>
  </si>
  <si>
    <t>Giao UBND huyện phân bổ chi tiết sau</t>
  </si>
  <si>
    <t>12 phòng</t>
  </si>
  <si>
    <t>thiếu</t>
  </si>
  <si>
    <t>xavi huog hiep</t>
  </si>
  <si>
    <t>Trường PTDT BT THCS Pa Nang; HM: Phòng bán trú cho học sinh</t>
  </si>
  <si>
    <t>Trường PTDT BT THCS Tà Long; HM: Phòng quản lý, nhà kho, nhà sinh hoạt</t>
  </si>
  <si>
    <t>xã Ba nang</t>
  </si>
  <si>
    <t>7 phòng</t>
  </si>
  <si>
    <t>Bố trí đầu tư xây dựng nhà công vụ theo Nghị quyết 168/NQ-HĐND  ngày 9/12/2021 HĐND tỉnh</t>
  </si>
  <si>
    <t>lòng ghép vốn GNBV: 2,085,3tr</t>
  </si>
  <si>
    <t>4 phòng</t>
  </si>
  <si>
    <t>16 hộ: 12 tr.đ
10 hộ: 40 tr.đ</t>
  </si>
  <si>
    <t>5 hộ: 12 tr.đ
48 hộ: 40 tr.đ</t>
  </si>
  <si>
    <t>3 hộ: 12 tr.đ
30 hộ: 40 tr.đ</t>
  </si>
  <si>
    <t>các xã, thị trấn</t>
  </si>
  <si>
    <t>Hỗ trợ đất ở cho các xã, thị trấn</t>
  </si>
  <si>
    <t>3 hộ: 12 tr.đ
8 hộ: 40 tr.đ</t>
  </si>
  <si>
    <t>19 hộ: 12 tr.đ
31 hộ: 40 tr.đ</t>
  </si>
  <si>
    <t>Đường nội đồng thôn Phú Thiềng, xã Mò Ó</t>
  </si>
  <si>
    <t>Sửa chữa trạm y tế xã Mò Ó; HM: Nhà hành chính, hàng rào</t>
  </si>
  <si>
    <t>Đường nội thôn xóm Khe Lặn, xã Mò Ó</t>
  </si>
  <si>
    <t>Đường nội thôn Phú Thiềng, xã Mò Ó (tuyến 2)</t>
  </si>
  <si>
    <t>0,4 Km</t>
  </si>
  <si>
    <t>0,45 km</t>
  </si>
  <si>
    <t>150m2</t>
  </si>
  <si>
    <t>350m</t>
  </si>
  <si>
    <t>Trường tiểu học số 1 Hướng Hiệp ; Hạng mục:  Nhà 03 tầng 09 phòng (06 phòng học bộ môn, thư viện, phòng thiết bị) tại Điểm Ruộng</t>
  </si>
  <si>
    <t>Lòng ghép vốn CT GNBV: 4.000 trđ</t>
  </si>
  <si>
    <r>
      <t>Nhà 03 tầng 09 phòng học bộ môn; tổng diện tích XD: 1205,28 m</t>
    </r>
    <r>
      <rPr>
        <vertAlign val="superscript"/>
        <sz val="12"/>
        <rFont val="Times New Roman"/>
        <family val="1"/>
      </rPr>
      <t>2</t>
    </r>
  </si>
  <si>
    <t>Trường tiểu học thị trấn Krông Klang; Hạng mục:  Nhà 04 phòng học bộ môn</t>
  </si>
  <si>
    <t>Nâng cấp tuyến đường Nguyễn Trãi, thị trấn Krông Klang; HM: Tuyến nhánh</t>
  </si>
  <si>
    <r>
      <t>Nhà 02 tầng 04 phòng học bộ môn; tổng diện tích xây dựng: 491,04 m</t>
    </r>
    <r>
      <rPr>
        <vertAlign val="superscript"/>
        <sz val="12"/>
        <rFont val="Times New Roman"/>
        <family val="1"/>
      </rPr>
      <t>2</t>
    </r>
  </si>
  <si>
    <t>Nước sinh hoạt thôn Pire 2, xã A Bung</t>
  </si>
  <si>
    <t>cấp mới</t>
  </si>
  <si>
    <t>Nhà 01 tầng 02 phòng học bộ môn cấp tiểu học; tổng diện tích xây dựng: 167,4 m2</t>
  </si>
  <si>
    <r>
      <t>Nhà 02 tầng 04 phòng học bộ môn cấp tiểu học; tổng diện tích xây dựng: 669,4m</t>
    </r>
    <r>
      <rPr>
        <vertAlign val="superscript"/>
        <sz val="12"/>
        <rFont val="Times New Roman"/>
        <family val="1"/>
      </rPr>
      <t>2</t>
    </r>
  </si>
  <si>
    <t>Chuẩn bị đầu tư:
Lòng ghép vốn CT GNBV: 1.800 trđ</t>
  </si>
  <si>
    <t>Nhà 02 tầng 04 phòng học bộ môn cấp tiểu học; tổng diện tích xây dựng: 669,4m2</t>
  </si>
  <si>
    <t>Cầu vượt lũ xã Tà Rụt</t>
  </si>
  <si>
    <t>Xây mới 1 cầu</t>
  </si>
  <si>
    <t>1,5 Km</t>
  </si>
  <si>
    <t>Sân, tường rào và các công trình phụ trợ</t>
  </si>
  <si>
    <r>
      <t>Nhà 02 tầng gồm: Khu Hiệu bộ và 02 phòng học bộ môn (GDNT, GDTC); tổng diện tích XD: 769,68m</t>
    </r>
    <r>
      <rPr>
        <vertAlign val="superscript"/>
        <sz val="12"/>
        <rFont val="Times New Roman"/>
        <family val="1"/>
      </rPr>
      <t>2</t>
    </r>
  </si>
  <si>
    <t>Chuẩn bị đầu tư:
Lòng ghép vốn CT GNBV: 2,000 trđ</t>
  </si>
  <si>
    <t>DANH MỤC DỰ ÁN VỐN ĐẦU TƯ PHÁT TRIỂN THỰC HIỆN CHƯƠNG TRÌNH MTQG PHÁT TRIỂN KT-XH VÙNG ĐỒNG BÀO DÂN TỘC THIỂU SỐ VÀ MIỀN NÚI NĂM 2023</t>
  </si>
  <si>
    <t>Sửa chữa nhà văn hóa thôn Klu, xã Đakrông; Hạng mục: Sân, nhà vệ sinh</t>
  </si>
  <si>
    <t>Lòng ghép CT GNBV: 813 tr</t>
  </si>
  <si>
    <t>(Kèm theo Tờ trình số       /UBND-TH ngày        /12/2023 của UBND huyện Đakrông)</t>
  </si>
  <si>
    <t>(Kèm theo Tờ trình số       /UBND-TH ngày     /12/2023 của UBND huyện Đakrông)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</si>
</sst>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 #,##0.00\ _₫_-;\-* #,##0.00\ _₫_-;_-* &quot;-&quot;??\ _₫_-;_-@_-"/>
    <numFmt numFmtId="165" formatCode="_(* #,##0.00_);_(* \(#,##0.00\);_(* &quot;-&quot;??_);_(@_)"/>
    <numFmt numFmtId="166" formatCode="0.0"/>
    <numFmt numFmtId="167" formatCode="0.000"/>
    <numFmt numFmtId="168" formatCode="#,##0.0"/>
    <numFmt numFmtId="169" formatCode="_(* #,##0_);_(* \(#,##0\);_(* &quot;-&quot;??_);_(@_)"/>
    <numFmt numFmtId="170" formatCode="_-* #,##0.0000\ _₫_-;\-* #,##0.0000\ _₫_-;_-* &quot;-&quot;????\ _₫_-;_-@_-"/>
    <numFmt numFmtId="171" formatCode="_(* #,##0.0_);_(* \(#,##0.0\);_(* &quot;-&quot;??_);_(@_)"/>
    <numFmt numFmtId="172" formatCode="_-* #,##0_-;\-* #,##0_-;_-* &quot;-&quot;??_-;_-@_-"/>
    <numFmt numFmtId="173" formatCode="_-* #,##0.0_-;\-* #,##0.0_-;_-* &quot;-&quot;_-;_-@_-"/>
    <numFmt numFmtId="174" formatCode="_-* #,##0.0\ _₫_-;\-* #,##0.0\ _₫_-;_-* &quot;-&quot;??\ _₫_-;_-@_-"/>
    <numFmt numFmtId="175" formatCode="_-* #,##0.00_-;\-* #,##0.00_-;_-* &quot;-&quot;_-;_-@_-"/>
    <numFmt numFmtId="176" formatCode="#,##0.000"/>
    <numFmt numFmtId="177" formatCode="_(* #,##0.000_);_(* \(#,##0.000\);_(* &quot;-&quot;??_);_(@_)"/>
    <numFmt numFmtId="178" formatCode="_-* #,##0.000_-;\-* #,##0.000_-;_-* &quot;-&quot;_-;_-@_-"/>
  </numFmts>
  <fonts count="73" x14ac:knownFonts="1">
    <font>
      <sz val="11"/>
      <color theme="1"/>
      <name val="Calibri"/>
      <family val="2"/>
      <charset val="163"/>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63"/>
      <scheme val="minor"/>
    </font>
    <font>
      <sz val="10"/>
      <name val="Arial"/>
      <family val="2"/>
    </font>
    <font>
      <b/>
      <sz val="12"/>
      <name val="Times New Roman"/>
      <family val="1"/>
    </font>
    <font>
      <b/>
      <sz val="12"/>
      <color theme="1"/>
      <name val="Times New Roman"/>
      <family val="1"/>
    </font>
    <font>
      <sz val="12"/>
      <color theme="1"/>
      <name val="Times New Roman"/>
      <family val="1"/>
    </font>
    <font>
      <sz val="12"/>
      <color theme="1"/>
      <name val="Times New Roman"/>
      <family val="2"/>
    </font>
    <font>
      <sz val="11"/>
      <color indexed="8"/>
      <name val="Arial"/>
      <family val="2"/>
    </font>
    <font>
      <sz val="12"/>
      <name val="Times New Roman"/>
      <family val="1"/>
    </font>
    <font>
      <b/>
      <sz val="13"/>
      <color theme="1"/>
      <name val="Times New Roman"/>
      <family val="1"/>
    </font>
    <font>
      <i/>
      <sz val="12"/>
      <name val="Times New Roman"/>
      <family val="1"/>
    </font>
    <font>
      <sz val="13"/>
      <color theme="1"/>
      <name val="Times New Roman"/>
      <family val="1"/>
    </font>
    <font>
      <b/>
      <sz val="13"/>
      <name val="Times New Roman"/>
      <family val="1"/>
    </font>
    <font>
      <sz val="13"/>
      <name val="Times New Roman"/>
      <family val="1"/>
    </font>
    <font>
      <sz val="13"/>
      <color rgb="FFFF0000"/>
      <name val="Times New Roman"/>
      <family val="1"/>
    </font>
    <font>
      <b/>
      <sz val="12"/>
      <color rgb="FFFF0000"/>
      <name val="Times New Roman"/>
      <family val="1"/>
    </font>
    <font>
      <sz val="12"/>
      <color theme="1"/>
      <name val="Calibri"/>
      <family val="2"/>
      <scheme val="minor"/>
    </font>
    <font>
      <b/>
      <sz val="10"/>
      <color rgb="FF000000"/>
      <name val="Arial"/>
      <family val="2"/>
    </font>
    <font>
      <sz val="10"/>
      <color rgb="FF000000"/>
      <name val="Arial"/>
      <family val="2"/>
    </font>
    <font>
      <b/>
      <sz val="12"/>
      <color theme="1"/>
      <name val="Calibri"/>
      <family val="2"/>
      <scheme val="minor"/>
    </font>
    <font>
      <i/>
      <sz val="10"/>
      <color rgb="FF000000"/>
      <name val="Arial"/>
      <family val="2"/>
    </font>
    <font>
      <b/>
      <vertAlign val="subscript"/>
      <sz val="10"/>
      <color rgb="FF000000"/>
      <name val="Arial"/>
      <family val="2"/>
    </font>
    <font>
      <b/>
      <sz val="12"/>
      <color rgb="FF00B050"/>
      <name val="Calibri"/>
      <family val="2"/>
      <scheme val="minor"/>
    </font>
    <font>
      <b/>
      <sz val="12"/>
      <name val="Calibri"/>
      <family val="2"/>
      <scheme val="minor"/>
    </font>
    <font>
      <sz val="12"/>
      <color rgb="FF00B050"/>
      <name val="Calibri"/>
      <family val="2"/>
      <scheme val="minor"/>
    </font>
    <font>
      <sz val="10"/>
      <color rgb="FF00B050"/>
      <name val="Arial"/>
      <family val="2"/>
    </font>
    <font>
      <b/>
      <sz val="11"/>
      <name val="Times New Roman"/>
      <family val="1"/>
    </font>
    <font>
      <b/>
      <i/>
      <sz val="12"/>
      <name val="Times New Roman"/>
      <family val="1"/>
    </font>
    <font>
      <i/>
      <sz val="12"/>
      <color theme="1"/>
      <name val="Times New Roman"/>
      <family val="1"/>
    </font>
    <font>
      <b/>
      <i/>
      <sz val="12"/>
      <color theme="1"/>
      <name val="Times New Roman"/>
      <family val="1"/>
    </font>
    <font>
      <sz val="11"/>
      <color indexed="8"/>
      <name val="Calibri"/>
      <family val="2"/>
    </font>
    <font>
      <sz val="12"/>
      <name val="Calibri"/>
      <family val="2"/>
    </font>
    <font>
      <sz val="8"/>
      <name val="Calibri"/>
      <family val="2"/>
    </font>
    <font>
      <i/>
      <sz val="12"/>
      <name val="Calibri"/>
      <family val="2"/>
    </font>
    <font>
      <b/>
      <sz val="14"/>
      <color theme="1"/>
      <name val="Times New Roman"/>
      <family val="1"/>
    </font>
    <font>
      <b/>
      <sz val="12"/>
      <name val="Calibri"/>
      <family val="2"/>
    </font>
    <font>
      <b/>
      <sz val="10"/>
      <name val="Times New Roman"/>
      <family val="1"/>
    </font>
    <font>
      <i/>
      <sz val="10"/>
      <name val="Times New Roman"/>
      <family val="1"/>
    </font>
    <font>
      <sz val="10"/>
      <name val="Times New Roman"/>
      <family val="1"/>
    </font>
    <font>
      <b/>
      <i/>
      <sz val="10"/>
      <name val="Times New Roman"/>
      <family val="1"/>
    </font>
    <font>
      <b/>
      <i/>
      <sz val="12"/>
      <name val="Calibri"/>
      <family val="2"/>
    </font>
    <font>
      <b/>
      <sz val="8"/>
      <name val="Calibri"/>
      <family val="2"/>
    </font>
    <font>
      <b/>
      <sz val="10"/>
      <name val="Calibri Light"/>
      <family val="1"/>
      <scheme val="major"/>
    </font>
    <font>
      <b/>
      <sz val="10"/>
      <color theme="1"/>
      <name val="Calibri Light"/>
      <family val="1"/>
      <scheme val="major"/>
    </font>
    <font>
      <sz val="11"/>
      <color theme="1"/>
      <name val="Times New Roman"/>
      <family val="1"/>
    </font>
    <font>
      <b/>
      <sz val="10"/>
      <color theme="1"/>
      <name val="Times New Roman"/>
      <family val="1"/>
    </font>
    <font>
      <sz val="10"/>
      <color theme="1"/>
      <name val="Times New Roman"/>
      <family val="1"/>
    </font>
    <font>
      <b/>
      <sz val="11"/>
      <color theme="1"/>
      <name val="Times New Roman"/>
      <family val="1"/>
    </font>
    <font>
      <b/>
      <sz val="11"/>
      <color theme="1"/>
      <name val="Calibri"/>
      <family val="2"/>
      <charset val="163"/>
      <scheme val="minor"/>
    </font>
    <font>
      <b/>
      <i/>
      <sz val="10"/>
      <color theme="1"/>
      <name val="Times New Roman"/>
      <family val="1"/>
    </font>
    <font>
      <b/>
      <i/>
      <sz val="11"/>
      <color theme="1"/>
      <name val="Calibri"/>
      <family val="2"/>
      <charset val="163"/>
      <scheme val="minor"/>
    </font>
    <font>
      <i/>
      <sz val="10"/>
      <color theme="1"/>
      <name val="Times New Roman"/>
      <family val="1"/>
    </font>
    <font>
      <i/>
      <sz val="11"/>
      <color theme="1"/>
      <name val="Calibri"/>
      <family val="2"/>
      <charset val="163"/>
      <scheme val="minor"/>
    </font>
    <font>
      <sz val="8"/>
      <name val="Times New Roman"/>
      <family val="1"/>
    </font>
    <font>
      <sz val="10"/>
      <color theme="1"/>
      <name val="Calibri"/>
      <family val="2"/>
      <charset val="163"/>
      <scheme val="minor"/>
    </font>
    <font>
      <sz val="11"/>
      <name val="Times New Roman"/>
      <family val="1"/>
    </font>
    <font>
      <sz val="11"/>
      <color rgb="FFFF0000"/>
      <name val="Times New Roman"/>
      <family val="1"/>
    </font>
    <font>
      <sz val="12"/>
      <color theme="1"/>
      <name val="Calibri"/>
      <family val="2"/>
      <charset val="163"/>
      <scheme val="minor"/>
    </font>
    <font>
      <b/>
      <sz val="12"/>
      <name val="Calibri Light"/>
      <family val="1"/>
      <scheme val="major"/>
    </font>
    <font>
      <b/>
      <sz val="12"/>
      <color theme="1"/>
      <name val="Calibri Light"/>
      <family val="1"/>
      <scheme val="major"/>
    </font>
    <font>
      <i/>
      <sz val="12"/>
      <color theme="1"/>
      <name val="Calibri"/>
      <family val="2"/>
      <charset val="163"/>
      <scheme val="minor"/>
    </font>
    <font>
      <b/>
      <i/>
      <sz val="12"/>
      <color theme="1"/>
      <name val="Calibri"/>
      <family val="2"/>
      <charset val="163"/>
      <scheme val="minor"/>
    </font>
    <font>
      <sz val="12"/>
      <color rgb="FFFF0000"/>
      <name val="Times New Roman"/>
      <family val="1"/>
    </font>
    <font>
      <sz val="8"/>
      <name val="Calibri"/>
      <family val="2"/>
      <charset val="163"/>
      <scheme val="minor"/>
    </font>
    <font>
      <vertAlign val="superscript"/>
      <sz val="12"/>
      <name val="Times New Roman"/>
      <family val="1"/>
    </font>
    <font>
      <sz val="12"/>
      <name val="Times New Roman"/>
      <family val="1"/>
      <charset val="163"/>
    </font>
    <font>
      <sz val="12"/>
      <color theme="1"/>
      <name val="Times New Roman"/>
      <family val="1"/>
      <charset val="163"/>
    </font>
    <font>
      <i/>
      <sz val="11"/>
      <name val="Times New Roman"/>
      <family val="1"/>
    </font>
    <font>
      <b/>
      <i/>
      <sz val="11"/>
      <name val="Times New Roman"/>
      <family val="1"/>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2D05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33">
    <xf numFmtId="0" fontId="0" fillId="0" borderId="0"/>
    <xf numFmtId="165" fontId="5" fillId="0" borderId="0" applyFont="0" applyFill="0" applyBorder="0" applyAlignment="0" applyProtection="0"/>
    <xf numFmtId="0" fontId="6" fillId="0" borderId="0"/>
    <xf numFmtId="0" fontId="5" fillId="0" borderId="0"/>
    <xf numFmtId="0" fontId="10" fillId="0" borderId="0"/>
    <xf numFmtId="0" fontId="11" fillId="0" borderId="0"/>
    <xf numFmtId="0" fontId="4" fillId="0" borderId="0"/>
    <xf numFmtId="165" fontId="4" fillId="0" borderId="0" applyFont="0" applyFill="0" applyBorder="0" applyAlignment="0" applyProtection="0"/>
    <xf numFmtId="0" fontId="20" fillId="0" borderId="0"/>
    <xf numFmtId="165" fontId="20" fillId="0" borderId="0" applyFont="0" applyFill="0" applyBorder="0" applyAlignment="0" applyProtection="0"/>
    <xf numFmtId="0" fontId="3" fillId="0" borderId="0"/>
    <xf numFmtId="41" fontId="3" fillId="0" borderId="0" applyFont="0" applyFill="0" applyBorder="0" applyAlignment="0" applyProtection="0"/>
    <xf numFmtId="0" fontId="5" fillId="0" borderId="0"/>
    <xf numFmtId="0" fontId="3" fillId="0" borderId="0"/>
    <xf numFmtId="0" fontId="6" fillId="0" borderId="0"/>
    <xf numFmtId="165" fontId="34" fillId="0" borderId="0" applyFont="0" applyFill="0" applyBorder="0" applyAlignment="0" applyProtection="0"/>
    <xf numFmtId="165" fontId="3" fillId="0" borderId="0" applyFont="0" applyFill="0" applyBorder="0" applyAlignment="0" applyProtection="0"/>
    <xf numFmtId="0" fontId="2" fillId="0" borderId="0"/>
    <xf numFmtId="41" fontId="2" fillId="0" borderId="0" applyFont="0" applyFill="0" applyBorder="0" applyAlignment="0" applyProtection="0"/>
    <xf numFmtId="165" fontId="5" fillId="0" borderId="0" applyFont="0" applyFill="0" applyBorder="0" applyAlignment="0" applyProtection="0"/>
    <xf numFmtId="0" fontId="10" fillId="0" borderId="0"/>
    <xf numFmtId="0" fontId="2" fillId="0" borderId="0"/>
    <xf numFmtId="41" fontId="2" fillId="0" borderId="0" applyFont="0" applyFill="0" applyBorder="0" applyAlignment="0" applyProtection="0"/>
    <xf numFmtId="0" fontId="2" fillId="0" borderId="0"/>
    <xf numFmtId="0" fontId="1" fillId="0" borderId="0"/>
    <xf numFmtId="41" fontId="1" fillId="0" borderId="0" applyFont="0" applyFill="0" applyBorder="0" applyAlignment="0" applyProtection="0"/>
    <xf numFmtId="0" fontId="1" fillId="0" borderId="0"/>
    <xf numFmtId="0" fontId="1" fillId="0" borderId="0"/>
    <xf numFmtId="41"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69" fillId="0" borderId="0"/>
    <xf numFmtId="0" fontId="59" fillId="0" borderId="0"/>
  </cellStyleXfs>
  <cellXfs count="807">
    <xf numFmtId="0" fontId="0" fillId="0" borderId="0" xfId="0"/>
    <xf numFmtId="0" fontId="8" fillId="0" borderId="1" xfId="0" applyFont="1" applyBorder="1" applyAlignment="1">
      <alignment horizontal="center" vertical="center" wrapText="1"/>
    </xf>
    <xf numFmtId="0" fontId="7" fillId="3" borderId="1" xfId="2" applyFont="1" applyFill="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8" fillId="3" borderId="1" xfId="0" quotePrefix="1"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3" borderId="1" xfId="0" quotePrefix="1"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7" fillId="3" borderId="0" xfId="2" applyFont="1" applyFill="1" applyAlignment="1">
      <alignment horizontal="center" vertical="center"/>
    </xf>
    <xf numFmtId="165" fontId="9" fillId="3" borderId="1" xfId="1" applyFont="1" applyFill="1" applyBorder="1" applyAlignment="1">
      <alignment horizontal="right" vertical="center"/>
    </xf>
    <xf numFmtId="0" fontId="15" fillId="0" borderId="0" xfId="6" applyFont="1" applyAlignment="1">
      <alignment wrapText="1"/>
    </xf>
    <xf numFmtId="0" fontId="15" fillId="0" borderId="0" xfId="6" applyFont="1" applyAlignment="1">
      <alignment horizontal="center" vertical="center" wrapText="1"/>
    </xf>
    <xf numFmtId="0" fontId="13" fillId="0" borderId="0" xfId="6" applyFont="1" applyAlignment="1">
      <alignment vertical="center" wrapText="1"/>
    </xf>
    <xf numFmtId="0" fontId="13" fillId="4" borderId="0" xfId="6" applyFont="1" applyFill="1" applyAlignment="1">
      <alignment vertical="center" wrapText="1"/>
    </xf>
    <xf numFmtId="0" fontId="13" fillId="5" borderId="0" xfId="6" applyFont="1" applyFill="1" applyAlignment="1">
      <alignment vertical="center" wrapText="1"/>
    </xf>
    <xf numFmtId="0" fontId="15" fillId="3" borderId="1" xfId="6" applyFont="1" applyFill="1" applyBorder="1" applyAlignment="1">
      <alignment vertical="center" wrapText="1"/>
    </xf>
    <xf numFmtId="0" fontId="18" fillId="3" borderId="1" xfId="6" applyFont="1" applyFill="1" applyBorder="1" applyAlignment="1">
      <alignment vertical="center" wrapText="1"/>
    </xf>
    <xf numFmtId="0" fontId="16" fillId="5" borderId="0" xfId="6" applyFont="1" applyFill="1" applyAlignment="1">
      <alignment vertical="center" wrapText="1"/>
    </xf>
    <xf numFmtId="0" fontId="15" fillId="3" borderId="1" xfId="6" applyFont="1" applyFill="1" applyBorder="1" applyAlignment="1">
      <alignment horizontal="center" vertical="center" wrapText="1"/>
    </xf>
    <xf numFmtId="0" fontId="15" fillId="3" borderId="1" xfId="6" applyFont="1" applyFill="1" applyBorder="1" applyAlignment="1" applyProtection="1">
      <alignment horizontal="left" vertical="center" wrapText="1"/>
      <protection locked="0"/>
    </xf>
    <xf numFmtId="0" fontId="15" fillId="3" borderId="1" xfId="3" applyFont="1" applyFill="1" applyBorder="1" applyAlignment="1" applyProtection="1">
      <alignment horizontal="left" vertical="center" wrapText="1"/>
      <protection locked="0"/>
    </xf>
    <xf numFmtId="0" fontId="13" fillId="5" borderId="0" xfId="6" applyFont="1" applyFill="1" applyAlignment="1">
      <alignment wrapText="1"/>
    </xf>
    <xf numFmtId="0" fontId="15" fillId="3" borderId="1" xfId="5" applyFont="1" applyFill="1" applyBorder="1" applyAlignment="1" applyProtection="1">
      <alignment horizontal="left" vertical="center" wrapText="1"/>
      <protection locked="0"/>
    </xf>
    <xf numFmtId="0" fontId="15" fillId="3" borderId="1" xfId="6" applyFont="1" applyFill="1" applyBorder="1" applyAlignment="1">
      <alignment wrapText="1"/>
    </xf>
    <xf numFmtId="0" fontId="12" fillId="3" borderId="1" xfId="5" applyFont="1" applyFill="1" applyBorder="1" applyAlignment="1" applyProtection="1">
      <alignment horizontal="left" vertical="center" wrapText="1"/>
      <protection locked="0"/>
    </xf>
    <xf numFmtId="0" fontId="13" fillId="3" borderId="0" xfId="6" applyFont="1" applyFill="1" applyAlignment="1">
      <alignment horizontal="center" wrapText="1"/>
    </xf>
    <xf numFmtId="0" fontId="15" fillId="3" borderId="0" xfId="6" applyFont="1" applyFill="1" applyAlignment="1">
      <alignment wrapText="1"/>
    </xf>
    <xf numFmtId="0" fontId="15" fillId="3" borderId="0" xfId="6" applyFont="1" applyFill="1" applyAlignment="1">
      <alignment horizontal="left" wrapText="1"/>
    </xf>
    <xf numFmtId="0" fontId="13" fillId="3" borderId="1" xfId="6" applyFont="1" applyFill="1" applyBorder="1" applyAlignment="1">
      <alignment horizontal="right" vertical="center" wrapText="1"/>
    </xf>
    <xf numFmtId="2" fontId="13" fillId="3" borderId="1" xfId="6" applyNumberFormat="1" applyFont="1" applyFill="1" applyBorder="1" applyAlignment="1">
      <alignment horizontal="center" vertical="center" wrapText="1"/>
    </xf>
    <xf numFmtId="0" fontId="15" fillId="3" borderId="1" xfId="6" applyFont="1" applyFill="1" applyBorder="1" applyAlignment="1">
      <alignment horizontal="right" vertical="center" wrapText="1"/>
    </xf>
    <xf numFmtId="0" fontId="15" fillId="3" borderId="1" xfId="6" applyFont="1" applyFill="1" applyBorder="1" applyAlignment="1">
      <alignment horizontal="left" vertical="center" wrapText="1"/>
    </xf>
    <xf numFmtId="0" fontId="15" fillId="3" borderId="0" xfId="6" applyFont="1" applyFill="1" applyAlignment="1">
      <alignment vertical="center" wrapText="1"/>
    </xf>
    <xf numFmtId="0" fontId="16" fillId="3" borderId="1" xfId="6" applyFont="1" applyFill="1" applyBorder="1" applyAlignment="1">
      <alignment horizontal="left" vertical="center" wrapText="1"/>
    </xf>
    <xf numFmtId="0" fontId="13" fillId="3" borderId="1" xfId="6" applyFont="1" applyFill="1" applyBorder="1" applyAlignment="1">
      <alignment vertical="center" wrapText="1"/>
    </xf>
    <xf numFmtId="0" fontId="15" fillId="3" borderId="1" xfId="6" applyFont="1" applyFill="1" applyBorder="1" applyAlignment="1">
      <alignment horizontal="left" wrapText="1"/>
    </xf>
    <xf numFmtId="0" fontId="13" fillId="3" borderId="1" xfId="6" applyFont="1" applyFill="1" applyBorder="1" applyAlignment="1">
      <alignment wrapText="1"/>
    </xf>
    <xf numFmtId="3" fontId="15" fillId="3" borderId="1" xfId="6" applyNumberFormat="1" applyFont="1" applyFill="1" applyBorder="1" applyAlignment="1">
      <alignment wrapText="1"/>
    </xf>
    <xf numFmtId="0" fontId="15" fillId="3" borderId="1" xfId="6" applyFont="1" applyFill="1" applyBorder="1" applyAlignment="1" applyProtection="1">
      <alignment vertical="center" wrapText="1"/>
      <protection locked="0"/>
    </xf>
    <xf numFmtId="0" fontId="15" fillId="3" borderId="4" xfId="6" applyFont="1" applyFill="1" applyBorder="1" applyAlignment="1">
      <alignment wrapText="1"/>
    </xf>
    <xf numFmtId="0" fontId="21" fillId="6" borderId="1" xfId="8" applyFont="1" applyFill="1" applyBorder="1" applyAlignment="1">
      <alignment horizontal="center" vertical="center" wrapText="1"/>
    </xf>
    <xf numFmtId="0" fontId="20" fillId="0" borderId="1" xfId="8" applyBorder="1"/>
    <xf numFmtId="0" fontId="20" fillId="0" borderId="0" xfId="8"/>
    <xf numFmtId="0" fontId="22" fillId="6" borderId="1" xfId="8" applyFont="1" applyFill="1" applyBorder="1" applyAlignment="1">
      <alignment horizontal="center" vertical="center" wrapText="1"/>
    </xf>
    <xf numFmtId="0" fontId="22" fillId="6" borderId="1" xfId="8" applyFont="1" applyFill="1" applyBorder="1" applyAlignment="1">
      <alignment vertical="center" wrapText="1"/>
    </xf>
    <xf numFmtId="0" fontId="23" fillId="0" borderId="1" xfId="8" applyFont="1" applyBorder="1"/>
    <xf numFmtId="0" fontId="24" fillId="6" borderId="1" xfId="8" applyFont="1" applyFill="1" applyBorder="1" applyAlignment="1">
      <alignment vertical="center" wrapText="1"/>
    </xf>
    <xf numFmtId="0" fontId="20" fillId="2" borderId="1" xfId="8" applyFill="1" applyBorder="1"/>
    <xf numFmtId="3" fontId="22" fillId="6" borderId="1" xfId="8" applyNumberFormat="1" applyFont="1" applyFill="1" applyBorder="1" applyAlignment="1">
      <alignment horizontal="center" vertical="center" wrapText="1"/>
    </xf>
    <xf numFmtId="168" fontId="22" fillId="6" borderId="1" xfId="8" applyNumberFormat="1" applyFont="1" applyFill="1" applyBorder="1" applyAlignment="1">
      <alignment horizontal="center" vertical="center" wrapText="1"/>
    </xf>
    <xf numFmtId="0" fontId="26" fillId="2" borderId="1" xfId="8" applyFont="1" applyFill="1" applyBorder="1"/>
    <xf numFmtId="1" fontId="26" fillId="2" borderId="1" xfId="8" applyNumberFormat="1" applyFont="1" applyFill="1" applyBorder="1"/>
    <xf numFmtId="0" fontId="26" fillId="2" borderId="0" xfId="8" applyFont="1" applyFill="1"/>
    <xf numFmtId="1" fontId="20" fillId="0" borderId="1" xfId="8" applyNumberFormat="1" applyBorder="1"/>
    <xf numFmtId="0" fontId="27" fillId="0" borderId="1" xfId="8" applyFont="1" applyBorder="1"/>
    <xf numFmtId="1" fontId="27" fillId="0" borderId="1" xfId="8" applyNumberFormat="1" applyFont="1" applyBorder="1"/>
    <xf numFmtId="0" fontId="27" fillId="0" borderId="0" xfId="8" applyFont="1"/>
    <xf numFmtId="0" fontId="23" fillId="0" borderId="0" xfId="8" applyFont="1"/>
    <xf numFmtId="1" fontId="23" fillId="0" borderId="1" xfId="8" applyNumberFormat="1" applyFont="1" applyBorder="1"/>
    <xf numFmtId="0" fontId="28" fillId="0" borderId="1" xfId="8" applyFont="1" applyBorder="1"/>
    <xf numFmtId="0" fontId="29" fillId="6" borderId="1" xfId="8" applyFont="1" applyFill="1" applyBorder="1" applyAlignment="1">
      <alignment vertical="center" wrapText="1"/>
    </xf>
    <xf numFmtId="1" fontId="28" fillId="0" borderId="1" xfId="8" applyNumberFormat="1" applyFont="1" applyBorder="1"/>
    <xf numFmtId="0" fontId="26" fillId="0" borderId="1" xfId="8" applyFont="1" applyBorder="1"/>
    <xf numFmtId="0" fontId="28" fillId="0" borderId="0" xfId="8" applyFont="1"/>
    <xf numFmtId="0" fontId="8" fillId="0" borderId="1" xfId="8" applyFont="1" applyBorder="1" applyAlignment="1">
      <alignment wrapText="1"/>
    </xf>
    <xf numFmtId="0" fontId="19" fillId="0" borderId="1" xfId="8" applyFont="1" applyBorder="1" applyAlignment="1">
      <alignment wrapText="1"/>
    </xf>
    <xf numFmtId="1" fontId="19" fillId="0" borderId="1" xfId="8" applyNumberFormat="1" applyFont="1" applyBorder="1" applyAlignment="1">
      <alignment wrapText="1"/>
    </xf>
    <xf numFmtId="0" fontId="9" fillId="0" borderId="1" xfId="8" applyFont="1" applyBorder="1" applyAlignment="1">
      <alignment wrapText="1"/>
    </xf>
    <xf numFmtId="1" fontId="8" fillId="0" borderId="1" xfId="8" applyNumberFormat="1" applyFont="1" applyBorder="1" applyAlignment="1">
      <alignment wrapText="1"/>
    </xf>
    <xf numFmtId="0" fontId="9" fillId="0" borderId="1" xfId="8" applyFont="1" applyBorder="1" applyAlignment="1">
      <alignment horizontal="left" vertical="center" wrapText="1"/>
    </xf>
    <xf numFmtId="0" fontId="12" fillId="0" borderId="1" xfId="8" applyFont="1" applyBorder="1" applyAlignment="1">
      <alignment wrapText="1"/>
    </xf>
    <xf numFmtId="0" fontId="12" fillId="3" borderId="1" xfId="8" applyFont="1" applyFill="1" applyBorder="1" applyAlignment="1">
      <alignment horizontal="left" vertical="center" wrapText="1"/>
    </xf>
    <xf numFmtId="0" fontId="12" fillId="3" borderId="1" xfId="8" applyFont="1" applyFill="1" applyBorder="1" applyAlignment="1" applyProtection="1">
      <alignment horizontal="left" vertical="center" wrapText="1"/>
      <protection locked="0"/>
    </xf>
    <xf numFmtId="0" fontId="12" fillId="0" borderId="1" xfId="3" applyFont="1" applyBorder="1" applyAlignment="1" applyProtection="1">
      <alignment horizontal="left" vertical="center" wrapText="1"/>
      <protection locked="0"/>
    </xf>
    <xf numFmtId="3" fontId="12" fillId="3" borderId="1" xfId="9" applyNumberFormat="1" applyFont="1" applyFill="1" applyBorder="1" applyAlignment="1" applyProtection="1">
      <alignment horizontal="right" vertical="center" wrapText="1"/>
      <protection locked="0"/>
    </xf>
    <xf numFmtId="0" fontId="12" fillId="0" borderId="1" xfId="8" applyFont="1" applyBorder="1" applyAlignment="1" applyProtection="1">
      <alignment horizontal="left" vertical="center" wrapText="1"/>
      <protection locked="0"/>
    </xf>
    <xf numFmtId="0" fontId="7" fillId="3" borderId="0" xfId="2" applyFont="1" applyFill="1" applyAlignment="1">
      <alignment vertical="center" wrapText="1"/>
    </xf>
    <xf numFmtId="0" fontId="8" fillId="3" borderId="1" xfId="12" applyFont="1" applyFill="1" applyBorder="1" applyAlignment="1" applyProtection="1">
      <alignment horizontal="center" vertical="center" wrapText="1"/>
      <protection hidden="1"/>
    </xf>
    <xf numFmtId="0" fontId="12" fillId="3" borderId="1" xfId="2" applyFont="1" applyFill="1" applyBorder="1" applyAlignment="1">
      <alignment horizontal="center" vertical="center" wrapText="1"/>
    </xf>
    <xf numFmtId="0" fontId="7" fillId="0" borderId="0" xfId="2" applyFont="1" applyAlignment="1">
      <alignment vertical="center" wrapText="1"/>
    </xf>
    <xf numFmtId="0" fontId="35" fillId="0" borderId="0" xfId="13" applyFont="1"/>
    <xf numFmtId="0" fontId="36" fillId="0" borderId="0" xfId="13" applyFont="1"/>
    <xf numFmtId="0" fontId="37" fillId="0" borderId="0" xfId="13" applyFont="1"/>
    <xf numFmtId="0" fontId="37" fillId="3" borderId="0" xfId="13" applyFont="1" applyFill="1"/>
    <xf numFmtId="0" fontId="35" fillId="0" borderId="0" xfId="13" applyFont="1" applyAlignment="1">
      <alignment horizontal="center"/>
    </xf>
    <xf numFmtId="0" fontId="12" fillId="0" borderId="0" xfId="13" applyFont="1"/>
    <xf numFmtId="167" fontId="15" fillId="3" borderId="1" xfId="6" applyNumberFormat="1" applyFont="1" applyFill="1" applyBorder="1" applyAlignment="1">
      <alignment horizontal="center" vertical="center" wrapText="1"/>
    </xf>
    <xf numFmtId="167" fontId="15" fillId="2" borderId="0" xfId="6" applyNumberFormat="1" applyFont="1" applyFill="1" applyAlignment="1">
      <alignment horizontal="center" vertical="center" wrapText="1"/>
    </xf>
    <xf numFmtId="0" fontId="15" fillId="2" borderId="0" xfId="6" applyFont="1" applyFill="1" applyAlignment="1">
      <alignment horizontal="center" vertical="center" wrapText="1"/>
    </xf>
    <xf numFmtId="2" fontId="15" fillId="2" borderId="0" xfId="6" applyNumberFormat="1" applyFont="1" applyFill="1" applyAlignment="1">
      <alignment horizontal="center" wrapText="1"/>
    </xf>
    <xf numFmtId="0" fontId="15" fillId="2" borderId="0" xfId="6" applyFont="1" applyFill="1" applyAlignment="1">
      <alignment horizontal="center" wrapText="1"/>
    </xf>
    <xf numFmtId="0" fontId="39" fillId="0" borderId="0" xfId="13" applyFont="1"/>
    <xf numFmtId="0" fontId="42" fillId="3" borderId="0" xfId="2" applyFont="1" applyFill="1" applyAlignment="1">
      <alignment horizontal="center" vertical="center" wrapText="1"/>
    </xf>
    <xf numFmtId="0" fontId="42" fillId="3" borderId="0" xfId="2" applyFont="1" applyFill="1" applyAlignment="1">
      <alignment vertical="center" wrapText="1"/>
    </xf>
    <xf numFmtId="0" fontId="40" fillId="3" borderId="1" xfId="2" applyFont="1" applyFill="1" applyBorder="1" applyAlignment="1">
      <alignment horizontal="center" vertical="center" wrapText="1"/>
    </xf>
    <xf numFmtId="1" fontId="40" fillId="3" borderId="1" xfId="2" applyNumberFormat="1" applyFont="1" applyFill="1" applyBorder="1" applyAlignment="1">
      <alignment horizontal="center" vertical="center" wrapText="1"/>
    </xf>
    <xf numFmtId="3" fontId="40" fillId="3" borderId="1" xfId="13" applyNumberFormat="1" applyFont="1" applyFill="1" applyBorder="1" applyAlignment="1">
      <alignment horizontal="right" vertical="center" wrapText="1"/>
    </xf>
    <xf numFmtId="0" fontId="40" fillId="3" borderId="1" xfId="12" applyFont="1" applyFill="1" applyBorder="1" applyAlignment="1" applyProtection="1">
      <alignment horizontal="center" vertical="center" wrapText="1"/>
      <protection hidden="1"/>
    </xf>
    <xf numFmtId="0" fontId="40" fillId="3" borderId="1" xfId="13" applyFont="1" applyFill="1" applyBorder="1" applyAlignment="1" applyProtection="1">
      <alignment horizontal="left" vertical="center" wrapText="1"/>
      <protection hidden="1"/>
    </xf>
    <xf numFmtId="3" fontId="40" fillId="3" borderId="1" xfId="13" applyNumberFormat="1" applyFont="1" applyFill="1" applyBorder="1" applyAlignment="1">
      <alignment vertical="center" wrapText="1"/>
    </xf>
    <xf numFmtId="3" fontId="40" fillId="3" borderId="1" xfId="13" applyNumberFormat="1" applyFont="1" applyFill="1" applyBorder="1" applyAlignment="1" applyProtection="1">
      <alignment horizontal="right" vertical="center" wrapText="1"/>
      <protection hidden="1"/>
    </xf>
    <xf numFmtId="1" fontId="42" fillId="3" borderId="1" xfId="2" applyNumberFormat="1" applyFont="1" applyFill="1" applyBorder="1" applyAlignment="1">
      <alignment horizontal="center" vertical="center" wrapText="1"/>
    </xf>
    <xf numFmtId="0" fontId="41" fillId="3" borderId="1" xfId="12" applyFont="1" applyFill="1" applyBorder="1" applyAlignment="1" applyProtection="1">
      <alignment horizontal="center" vertical="center" wrapText="1"/>
      <protection hidden="1"/>
    </xf>
    <xf numFmtId="0" fontId="43" fillId="3" borderId="1" xfId="13" applyFont="1" applyFill="1" applyBorder="1" applyAlignment="1" applyProtection="1">
      <alignment horizontal="left" vertical="center" wrapText="1"/>
      <protection hidden="1"/>
    </xf>
    <xf numFmtId="1" fontId="41" fillId="3" borderId="1" xfId="2" applyNumberFormat="1" applyFont="1" applyFill="1" applyBorder="1" applyAlignment="1">
      <alignment horizontal="center" vertical="center" wrapText="1"/>
    </xf>
    <xf numFmtId="3" fontId="43" fillId="3" borderId="1" xfId="13" applyNumberFormat="1" applyFont="1" applyFill="1" applyBorder="1" applyAlignment="1">
      <alignment vertical="center" wrapText="1"/>
    </xf>
    <xf numFmtId="4" fontId="43" fillId="3" borderId="1" xfId="13" applyNumberFormat="1" applyFont="1" applyFill="1" applyBorder="1" applyAlignment="1">
      <alignment vertical="center" wrapText="1"/>
    </xf>
    <xf numFmtId="3" fontId="43" fillId="3" borderId="1" xfId="13" applyNumberFormat="1" applyFont="1" applyFill="1" applyBorder="1" applyAlignment="1" applyProtection="1">
      <alignment horizontal="right" vertical="center" wrapText="1"/>
      <protection hidden="1"/>
    </xf>
    <xf numFmtId="3" fontId="41" fillId="3" borderId="1" xfId="13" applyNumberFormat="1" applyFont="1" applyFill="1" applyBorder="1" applyAlignment="1">
      <alignment vertical="center" wrapText="1"/>
    </xf>
    <xf numFmtId="0" fontId="42" fillId="3" borderId="1" xfId="12" applyFont="1" applyFill="1" applyBorder="1" applyAlignment="1" applyProtection="1">
      <alignment horizontal="center" vertical="center" wrapText="1"/>
      <protection hidden="1"/>
    </xf>
    <xf numFmtId="0" fontId="42" fillId="3" borderId="1" xfId="13" applyFont="1" applyFill="1" applyBorder="1" applyAlignment="1" applyProtection="1">
      <alignment horizontal="left" vertical="center" wrapText="1"/>
      <protection hidden="1"/>
    </xf>
    <xf numFmtId="3" fontId="42" fillId="3" borderId="1" xfId="13" applyNumberFormat="1" applyFont="1" applyFill="1" applyBorder="1" applyAlignment="1">
      <alignment vertical="center" wrapText="1"/>
    </xf>
    <xf numFmtId="4" fontId="42" fillId="3" borderId="1" xfId="13" applyNumberFormat="1" applyFont="1" applyFill="1" applyBorder="1" applyAlignment="1">
      <alignment vertical="center" wrapText="1"/>
    </xf>
    <xf numFmtId="3" fontId="42" fillId="3" borderId="1" xfId="13" applyNumberFormat="1" applyFont="1" applyFill="1" applyBorder="1" applyAlignment="1" applyProtection="1">
      <alignment horizontal="right" vertical="center" wrapText="1"/>
      <protection hidden="1"/>
    </xf>
    <xf numFmtId="0" fontId="40" fillId="3" borderId="1" xfId="12" applyFont="1" applyFill="1" applyBorder="1" applyAlignment="1" applyProtection="1">
      <alignment vertical="center" wrapText="1"/>
      <protection hidden="1"/>
    </xf>
    <xf numFmtId="1" fontId="43" fillId="3" borderId="1" xfId="2" applyNumberFormat="1" applyFont="1" applyFill="1" applyBorder="1" applyAlignment="1">
      <alignment horizontal="center" vertical="center" wrapText="1"/>
    </xf>
    <xf numFmtId="3" fontId="42" fillId="3" borderId="1" xfId="13" applyNumberFormat="1" applyFont="1" applyFill="1" applyBorder="1" applyAlignment="1">
      <alignment horizontal="right" vertical="center" wrapText="1"/>
    </xf>
    <xf numFmtId="3" fontId="41" fillId="3" borderId="1" xfId="13" applyNumberFormat="1" applyFont="1" applyFill="1" applyBorder="1" applyAlignment="1">
      <alignment horizontal="right" vertical="center" wrapText="1"/>
    </xf>
    <xf numFmtId="3" fontId="43" fillId="3" borderId="1" xfId="13" applyNumberFormat="1" applyFont="1" applyFill="1" applyBorder="1" applyAlignment="1">
      <alignment horizontal="right" vertical="center" wrapText="1"/>
    </xf>
    <xf numFmtId="1" fontId="41" fillId="3" borderId="1" xfId="2" quotePrefix="1" applyNumberFormat="1" applyFont="1" applyFill="1" applyBorder="1" applyAlignment="1">
      <alignment horizontal="center" vertical="center" wrapText="1"/>
    </xf>
    <xf numFmtId="0" fontId="42" fillId="3" borderId="1" xfId="13" applyFont="1" applyFill="1" applyBorder="1" applyAlignment="1" applyProtection="1">
      <alignment horizontal="center" vertical="center" wrapText="1"/>
      <protection hidden="1"/>
    </xf>
    <xf numFmtId="0" fontId="42" fillId="3" borderId="1" xfId="3" applyFont="1" applyFill="1" applyBorder="1" applyAlignment="1" applyProtection="1">
      <alignment horizontal="left" vertical="center" wrapText="1"/>
      <protection hidden="1"/>
    </xf>
    <xf numFmtId="1" fontId="42" fillId="3" borderId="1" xfId="2" quotePrefix="1" applyNumberFormat="1" applyFont="1" applyFill="1" applyBorder="1" applyAlignment="1">
      <alignment horizontal="center" vertical="center" wrapText="1"/>
    </xf>
    <xf numFmtId="0" fontId="42" fillId="3" borderId="1" xfId="12" applyFont="1" applyFill="1" applyBorder="1" applyAlignment="1" applyProtection="1">
      <alignment vertical="center" wrapText="1"/>
      <protection hidden="1"/>
    </xf>
    <xf numFmtId="0" fontId="42" fillId="3" borderId="1" xfId="13" quotePrefix="1" applyFont="1" applyFill="1" applyBorder="1" applyAlignment="1" applyProtection="1">
      <alignment horizontal="center" vertical="center" wrapText="1"/>
      <protection hidden="1"/>
    </xf>
    <xf numFmtId="0" fontId="43" fillId="3" borderId="1" xfId="13" applyFont="1" applyFill="1" applyBorder="1" applyAlignment="1" applyProtection="1">
      <alignment horizontal="center" vertical="center" wrapText="1"/>
      <protection hidden="1"/>
    </xf>
    <xf numFmtId="0" fontId="41" fillId="3" borderId="1" xfId="3" applyFont="1" applyFill="1" applyBorder="1" applyAlignment="1" applyProtection="1">
      <alignment horizontal="center" vertical="center" wrapText="1"/>
      <protection hidden="1"/>
    </xf>
    <xf numFmtId="0" fontId="41" fillId="3" borderId="1" xfId="3" applyFont="1" applyFill="1" applyBorder="1" applyAlignment="1" applyProtection="1">
      <alignment horizontal="left" vertical="center" wrapText="1"/>
      <protection hidden="1"/>
    </xf>
    <xf numFmtId="0" fontId="42" fillId="3" borderId="1" xfId="3" applyFont="1" applyFill="1" applyBorder="1" applyAlignment="1" applyProtection="1">
      <alignment horizontal="center" vertical="center" wrapText="1"/>
      <protection hidden="1"/>
    </xf>
    <xf numFmtId="3" fontId="40" fillId="3" borderId="1" xfId="13" quotePrefix="1" applyNumberFormat="1" applyFont="1" applyFill="1" applyBorder="1" applyAlignment="1">
      <alignment horizontal="right" vertical="center" wrapText="1"/>
    </xf>
    <xf numFmtId="0" fontId="42" fillId="3" borderId="1" xfId="13" applyFont="1" applyFill="1" applyBorder="1" applyAlignment="1" applyProtection="1">
      <alignment vertical="center" wrapText="1"/>
      <protection hidden="1"/>
    </xf>
    <xf numFmtId="1" fontId="42" fillId="0" borderId="1" xfId="2" applyNumberFormat="1" applyFont="1" applyBorder="1" applyAlignment="1">
      <alignment horizontal="center" vertical="center" wrapText="1"/>
    </xf>
    <xf numFmtId="3" fontId="42" fillId="3" borderId="1" xfId="16" applyNumberFormat="1" applyFont="1" applyFill="1" applyBorder="1" applyAlignment="1" applyProtection="1">
      <alignment horizontal="right" vertical="center" wrapText="1"/>
      <protection locked="0"/>
    </xf>
    <xf numFmtId="3" fontId="42" fillId="0" borderId="1" xfId="13" applyNumberFormat="1" applyFont="1" applyBorder="1" applyAlignment="1">
      <alignment horizontal="right" vertical="center" wrapText="1"/>
    </xf>
    <xf numFmtId="3" fontId="43" fillId="0" borderId="1" xfId="13" applyNumberFormat="1" applyFont="1" applyBorder="1" applyAlignment="1">
      <alignment horizontal="right" vertical="center" wrapText="1"/>
    </xf>
    <xf numFmtId="1" fontId="41" fillId="0" borderId="1" xfId="2" quotePrefix="1" applyNumberFormat="1" applyFont="1" applyBorder="1" applyAlignment="1">
      <alignment horizontal="center" vertical="center" wrapText="1"/>
    </xf>
    <xf numFmtId="0" fontId="42" fillId="3" borderId="1" xfId="13" quotePrefix="1" applyFont="1" applyFill="1" applyBorder="1" applyAlignment="1" applyProtection="1">
      <alignment horizontal="left" vertical="center" wrapText="1"/>
      <protection hidden="1"/>
    </xf>
    <xf numFmtId="0" fontId="42" fillId="3" borderId="1" xfId="12" quotePrefix="1" applyFont="1" applyFill="1" applyBorder="1" applyAlignment="1" applyProtection="1">
      <alignment horizontal="center" vertical="center" wrapText="1"/>
      <protection hidden="1"/>
    </xf>
    <xf numFmtId="0" fontId="42" fillId="0" borderId="1" xfId="13" quotePrefix="1" applyFont="1" applyBorder="1" applyAlignment="1" applyProtection="1">
      <alignment vertical="center" wrapText="1"/>
      <protection hidden="1"/>
    </xf>
    <xf numFmtId="0" fontId="42" fillId="0" borderId="1" xfId="12" applyFont="1" applyBorder="1" applyAlignment="1" applyProtection="1">
      <alignment vertical="center" wrapText="1"/>
      <protection hidden="1"/>
    </xf>
    <xf numFmtId="4" fontId="42" fillId="3" borderId="1" xfId="16" applyNumberFormat="1" applyFont="1" applyFill="1" applyBorder="1" applyAlignment="1" applyProtection="1">
      <alignment horizontal="right" vertical="center" wrapText="1"/>
      <protection locked="0"/>
    </xf>
    <xf numFmtId="3" fontId="43" fillId="3" borderId="1" xfId="14" applyNumberFormat="1" applyFont="1" applyFill="1" applyBorder="1" applyAlignment="1">
      <alignment horizontal="right" vertical="center" wrapText="1"/>
    </xf>
    <xf numFmtId="3" fontId="42" fillId="3" borderId="1" xfId="14" applyNumberFormat="1" applyFont="1" applyFill="1" applyBorder="1" applyAlignment="1">
      <alignment horizontal="right" vertical="center" wrapText="1"/>
    </xf>
    <xf numFmtId="3" fontId="40" fillId="3" borderId="1" xfId="14" applyNumberFormat="1" applyFont="1" applyFill="1" applyBorder="1" applyAlignment="1">
      <alignment horizontal="right" vertical="center" wrapText="1"/>
    </xf>
    <xf numFmtId="1" fontId="42" fillId="3" borderId="1" xfId="13" applyNumberFormat="1" applyFont="1" applyFill="1" applyBorder="1" applyAlignment="1">
      <alignment horizontal="right" vertical="center" wrapText="1"/>
    </xf>
    <xf numFmtId="1" fontId="42" fillId="3" borderId="1" xfId="14" applyNumberFormat="1" applyFont="1" applyFill="1" applyBorder="1" applyAlignment="1">
      <alignment horizontal="right" vertical="center" wrapText="1"/>
    </xf>
    <xf numFmtId="0" fontId="41" fillId="3" borderId="1" xfId="13" applyFont="1" applyFill="1" applyBorder="1" applyAlignment="1" applyProtection="1">
      <alignment horizontal="center" vertical="center" wrapText="1"/>
      <protection hidden="1"/>
    </xf>
    <xf numFmtId="3" fontId="41" fillId="3" borderId="1" xfId="13" applyNumberFormat="1" applyFont="1" applyFill="1" applyBorder="1" applyAlignment="1" applyProtection="1">
      <alignment horizontal="right" vertical="center" wrapText="1"/>
      <protection hidden="1"/>
    </xf>
    <xf numFmtId="3" fontId="41" fillId="0" borderId="1" xfId="13" applyNumberFormat="1" applyFont="1" applyBorder="1" applyAlignment="1">
      <alignment horizontal="right" vertical="center" wrapText="1"/>
    </xf>
    <xf numFmtId="3" fontId="41" fillId="3" borderId="1" xfId="14" applyNumberFormat="1" applyFont="1" applyFill="1" applyBorder="1" applyAlignment="1">
      <alignment horizontal="right" vertical="center" wrapText="1"/>
    </xf>
    <xf numFmtId="1" fontId="43" fillId="3" borderId="1" xfId="2" quotePrefix="1" applyNumberFormat="1" applyFont="1" applyFill="1" applyBorder="1" applyAlignment="1">
      <alignment horizontal="center" vertical="center" wrapText="1"/>
    </xf>
    <xf numFmtId="0" fontId="44" fillId="0" borderId="0" xfId="13" applyFont="1"/>
    <xf numFmtId="0" fontId="43" fillId="3" borderId="1" xfId="12" applyFont="1" applyFill="1" applyBorder="1" applyAlignment="1" applyProtection="1">
      <alignment horizontal="center" vertical="center" wrapText="1"/>
      <protection hidden="1"/>
    </xf>
    <xf numFmtId="0" fontId="45" fillId="0" borderId="0" xfId="13" applyFont="1"/>
    <xf numFmtId="0" fontId="42" fillId="3" borderId="1" xfId="3" applyFont="1" applyFill="1" applyBorder="1" applyAlignment="1">
      <alignment horizontal="center" vertical="center"/>
    </xf>
    <xf numFmtId="0" fontId="42" fillId="3" borderId="1" xfId="3" applyFont="1" applyFill="1" applyBorder="1" applyAlignment="1">
      <alignment horizontal="left" vertical="center" wrapText="1"/>
    </xf>
    <xf numFmtId="0" fontId="43" fillId="3" borderId="1" xfId="13" applyFont="1" applyFill="1" applyBorder="1" applyAlignment="1" applyProtection="1">
      <alignment vertical="center" wrapText="1"/>
      <protection hidden="1"/>
    </xf>
    <xf numFmtId="0" fontId="41" fillId="3" borderId="1" xfId="13" quotePrefix="1" applyFont="1" applyFill="1" applyBorder="1" applyAlignment="1" applyProtection="1">
      <alignment horizontal="left" vertical="center" wrapText="1"/>
      <protection hidden="1"/>
    </xf>
    <xf numFmtId="1" fontId="41" fillId="0" borderId="1" xfId="2" applyNumberFormat="1" applyFont="1" applyBorder="1" applyAlignment="1">
      <alignment horizontal="center" vertical="center" wrapText="1"/>
    </xf>
    <xf numFmtId="3" fontId="41" fillId="3" borderId="1" xfId="16" applyNumberFormat="1" applyFont="1" applyFill="1" applyBorder="1" applyAlignment="1" applyProtection="1">
      <alignment horizontal="right" vertical="center" wrapText="1"/>
      <protection locked="0"/>
    </xf>
    <xf numFmtId="0" fontId="41" fillId="0" borderId="1" xfId="13" applyFont="1" applyBorder="1" applyAlignment="1" applyProtection="1">
      <alignment vertical="center" wrapText="1"/>
      <protection hidden="1"/>
    </xf>
    <xf numFmtId="0" fontId="44" fillId="3" borderId="0" xfId="13" applyFont="1" applyFill="1"/>
    <xf numFmtId="1" fontId="43" fillId="0" borderId="1" xfId="2" applyNumberFormat="1" applyFont="1" applyBorder="1" applyAlignment="1">
      <alignment horizontal="center" vertical="center" wrapText="1"/>
    </xf>
    <xf numFmtId="3" fontId="43" fillId="3" borderId="1" xfId="16" applyNumberFormat="1" applyFont="1" applyFill="1" applyBorder="1" applyAlignment="1" applyProtection="1">
      <alignment horizontal="right" vertical="center" wrapText="1"/>
      <protection locked="0"/>
    </xf>
    <xf numFmtId="0" fontId="43" fillId="3" borderId="1" xfId="12" applyFont="1" applyFill="1" applyBorder="1" applyAlignment="1" applyProtection="1">
      <alignment vertical="center" wrapText="1"/>
      <protection hidden="1"/>
    </xf>
    <xf numFmtId="0" fontId="46" fillId="3" borderId="1" xfId="2" applyFont="1" applyFill="1" applyBorder="1" applyAlignment="1">
      <alignment horizontal="center" vertical="center"/>
    </xf>
    <xf numFmtId="0" fontId="7" fillId="3" borderId="0" xfId="2" applyFont="1" applyFill="1" applyAlignment="1">
      <alignment vertical="center"/>
    </xf>
    <xf numFmtId="0" fontId="7" fillId="3" borderId="8" xfId="2" applyFont="1" applyFill="1" applyBorder="1" applyAlignment="1">
      <alignment vertical="center"/>
    </xf>
    <xf numFmtId="0" fontId="7" fillId="3" borderId="8" xfId="2" applyFont="1" applyFill="1" applyBorder="1" applyAlignment="1">
      <alignment horizontal="center" vertical="center"/>
    </xf>
    <xf numFmtId="0" fontId="30" fillId="3" borderId="0" xfId="2" applyFont="1" applyFill="1" applyAlignment="1">
      <alignment vertical="center"/>
    </xf>
    <xf numFmtId="0" fontId="0" fillId="3" borderId="0" xfId="0" applyFill="1"/>
    <xf numFmtId="165" fontId="48" fillId="3" borderId="1" xfId="1" applyFont="1" applyFill="1" applyBorder="1" applyAlignment="1">
      <alignment horizontal="right" vertical="center"/>
    </xf>
    <xf numFmtId="0" fontId="51" fillId="3" borderId="1" xfId="0" applyFont="1" applyFill="1" applyBorder="1" applyAlignment="1">
      <alignment horizontal="center" vertical="center" wrapText="1"/>
    </xf>
    <xf numFmtId="0" fontId="48" fillId="3" borderId="1" xfId="0" applyFont="1" applyFill="1" applyBorder="1" applyAlignment="1">
      <alignment vertical="center" wrapText="1"/>
    </xf>
    <xf numFmtId="0" fontId="35" fillId="0" borderId="1" xfId="13" applyFont="1" applyBorder="1" applyAlignment="1">
      <alignment horizontal="center"/>
    </xf>
    <xf numFmtId="0" fontId="35" fillId="0" borderId="1" xfId="13" applyFont="1" applyBorder="1"/>
    <xf numFmtId="0" fontId="12" fillId="0" borderId="1" xfId="13" applyFont="1" applyBorder="1"/>
    <xf numFmtId="0" fontId="50" fillId="3" borderId="1" xfId="0" applyFont="1" applyFill="1" applyBorder="1" applyAlignment="1">
      <alignment vertical="center" wrapText="1"/>
    </xf>
    <xf numFmtId="166" fontId="15" fillId="3" borderId="0" xfId="6" applyNumberFormat="1" applyFont="1" applyFill="1" applyAlignment="1">
      <alignment horizontal="left" wrapText="1"/>
    </xf>
    <xf numFmtId="1" fontId="57" fillId="3" borderId="1" xfId="2" applyNumberFormat="1" applyFont="1" applyFill="1" applyBorder="1" applyAlignment="1">
      <alignment horizontal="center" vertical="center" wrapText="1"/>
    </xf>
    <xf numFmtId="0" fontId="9" fillId="3" borderId="0" xfId="0" applyFont="1" applyFill="1"/>
    <xf numFmtId="0" fontId="50" fillId="3" borderId="0" xfId="0" applyFont="1" applyFill="1"/>
    <xf numFmtId="0" fontId="52" fillId="3" borderId="0" xfId="0" applyFont="1" applyFill="1"/>
    <xf numFmtId="0" fontId="54" fillId="3" borderId="0" xfId="0" applyFont="1" applyFill="1"/>
    <xf numFmtId="0" fontId="56" fillId="3" borderId="0" xfId="0" applyFont="1" applyFill="1"/>
    <xf numFmtId="0" fontId="0" fillId="3" borderId="0" xfId="0" applyFill="1" applyAlignment="1">
      <alignment horizontal="center"/>
    </xf>
    <xf numFmtId="165" fontId="50" fillId="3" borderId="1" xfId="1" applyFont="1" applyFill="1" applyBorder="1" applyAlignment="1">
      <alignment vertical="center"/>
    </xf>
    <xf numFmtId="165" fontId="49" fillId="3" borderId="1" xfId="1" applyFont="1" applyFill="1" applyBorder="1" applyAlignment="1">
      <alignment vertical="center"/>
    </xf>
    <xf numFmtId="0" fontId="49" fillId="3"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165" fontId="53" fillId="3" borderId="1" xfId="1" applyFont="1" applyFill="1" applyBorder="1" applyAlignment="1">
      <alignment vertical="center"/>
    </xf>
    <xf numFmtId="165" fontId="55" fillId="3" borderId="1" xfId="1" applyFont="1" applyFill="1" applyBorder="1" applyAlignment="1">
      <alignment vertical="center"/>
    </xf>
    <xf numFmtId="0" fontId="53" fillId="3" borderId="0" xfId="0" applyFont="1" applyFill="1"/>
    <xf numFmtId="0" fontId="53" fillId="3" borderId="1" xfId="0" applyFont="1" applyFill="1" applyBorder="1" applyAlignment="1">
      <alignment horizontal="center" vertical="center"/>
    </xf>
    <xf numFmtId="0" fontId="53" fillId="3" borderId="1" xfId="0" applyFont="1" applyFill="1" applyBorder="1" applyAlignment="1">
      <alignment vertical="center" wrapText="1"/>
    </xf>
    <xf numFmtId="0" fontId="55" fillId="3" borderId="0" xfId="0" applyFont="1" applyFill="1"/>
    <xf numFmtId="0" fontId="55" fillId="3" borderId="1" xfId="0" applyFont="1" applyFill="1" applyBorder="1" applyAlignment="1">
      <alignment horizontal="center" vertical="center"/>
    </xf>
    <xf numFmtId="0" fontId="55" fillId="3" borderId="1" xfId="0" applyFont="1" applyFill="1" applyBorder="1" applyAlignment="1">
      <alignment vertical="center" wrapText="1"/>
    </xf>
    <xf numFmtId="0" fontId="55" fillId="3" borderId="1" xfId="0" applyFont="1" applyFill="1" applyBorder="1" applyAlignment="1">
      <alignment vertical="center"/>
    </xf>
    <xf numFmtId="0" fontId="50" fillId="3" borderId="1" xfId="0" applyFont="1" applyFill="1" applyBorder="1" applyAlignment="1">
      <alignment horizontal="center" vertical="center"/>
    </xf>
    <xf numFmtId="0" fontId="50" fillId="3" borderId="1" xfId="0" applyFont="1" applyFill="1" applyBorder="1" applyAlignment="1">
      <alignment vertical="center"/>
    </xf>
    <xf numFmtId="0" fontId="0" fillId="3" borderId="1" xfId="0" applyFill="1" applyBorder="1"/>
    <xf numFmtId="0" fontId="12" fillId="3" borderId="0" xfId="24" applyFont="1" applyFill="1"/>
    <xf numFmtId="0" fontId="12" fillId="3" borderId="0" xfId="24" applyFont="1" applyFill="1" applyAlignment="1">
      <alignment horizontal="center"/>
    </xf>
    <xf numFmtId="0" fontId="12" fillId="3" borderId="0" xfId="24" applyFont="1" applyFill="1" applyAlignment="1">
      <alignment vertical="center"/>
    </xf>
    <xf numFmtId="41" fontId="12" fillId="3" borderId="0" xfId="24" applyNumberFormat="1" applyFont="1" applyFill="1"/>
    <xf numFmtId="0" fontId="59" fillId="3" borderId="1" xfId="0" applyFont="1" applyFill="1" applyBorder="1" applyAlignment="1">
      <alignment vertical="center" wrapText="1"/>
    </xf>
    <xf numFmtId="165" fontId="59" fillId="3" borderId="1" xfId="1" applyFont="1" applyFill="1" applyBorder="1" applyAlignment="1">
      <alignment horizontal="right" vertical="center"/>
    </xf>
    <xf numFmtId="0" fontId="13" fillId="3" borderId="1" xfId="6" applyFont="1" applyFill="1" applyBorder="1" applyAlignment="1">
      <alignment horizontal="center" vertical="center" wrapText="1"/>
    </xf>
    <xf numFmtId="0" fontId="13" fillId="3" borderId="2" xfId="6" applyFont="1" applyFill="1" applyBorder="1" applyAlignment="1">
      <alignment horizontal="center" vertical="center" wrapText="1"/>
    </xf>
    <xf numFmtId="0" fontId="15" fillId="0" borderId="0" xfId="6" applyFont="1" applyAlignment="1">
      <alignment horizontal="center" wrapText="1"/>
    </xf>
    <xf numFmtId="0" fontId="14" fillId="3" borderId="0" xfId="2" applyFont="1" applyFill="1" applyAlignment="1">
      <alignment horizontal="right" vertical="center" wrapText="1"/>
    </xf>
    <xf numFmtId="0" fontId="7" fillId="3" borderId="0" xfId="2" applyFont="1" applyFill="1" applyAlignment="1">
      <alignment horizontal="center" vertical="center" wrapText="1"/>
    </xf>
    <xf numFmtId="0" fontId="49" fillId="3" borderId="1" xfId="0" applyFont="1" applyFill="1" applyBorder="1" applyAlignment="1">
      <alignment horizontal="center" vertical="center"/>
    </xf>
    <xf numFmtId="0" fontId="13" fillId="3" borderId="0" xfId="6" applyFont="1" applyFill="1" applyAlignment="1">
      <alignment vertical="center" wrapText="1"/>
    </xf>
    <xf numFmtId="165" fontId="15" fillId="3" borderId="1" xfId="1" applyFont="1" applyFill="1" applyBorder="1" applyAlignment="1">
      <alignment horizontal="right" vertical="center"/>
    </xf>
    <xf numFmtId="0" fontId="18" fillId="3" borderId="1" xfId="0" applyFont="1" applyFill="1" applyBorder="1" applyAlignment="1">
      <alignment vertical="center" wrapText="1"/>
    </xf>
    <xf numFmtId="165" fontId="18" fillId="3" borderId="1" xfId="1" applyFont="1" applyFill="1" applyBorder="1" applyAlignment="1">
      <alignment horizontal="right" vertical="center"/>
    </xf>
    <xf numFmtId="0" fontId="15" fillId="3" borderId="1" xfId="0" applyFont="1" applyFill="1" applyBorder="1" applyAlignment="1">
      <alignment vertical="center" wrapText="1"/>
    </xf>
    <xf numFmtId="169" fontId="15" fillId="3" borderId="1" xfId="1" applyNumberFormat="1" applyFont="1" applyFill="1" applyBorder="1" applyAlignment="1">
      <alignment horizontal="right" vertical="center"/>
    </xf>
    <xf numFmtId="0" fontId="13" fillId="2" borderId="2" xfId="6" applyFont="1" applyFill="1" applyBorder="1" applyAlignment="1">
      <alignment horizontal="center" vertical="center" wrapText="1"/>
    </xf>
    <xf numFmtId="0" fontId="51" fillId="3" borderId="2" xfId="0" applyFont="1" applyFill="1" applyBorder="1" applyAlignment="1">
      <alignment vertical="center" wrapText="1"/>
    </xf>
    <xf numFmtId="0" fontId="12" fillId="3" borderId="1" xfId="12" applyFont="1" applyFill="1" applyBorder="1" applyAlignment="1" applyProtection="1">
      <alignment horizontal="center" vertical="center" wrapText="1"/>
      <protection hidden="1"/>
    </xf>
    <xf numFmtId="0" fontId="18" fillId="3" borderId="1" xfId="6" applyFont="1" applyFill="1" applyBorder="1" applyAlignment="1">
      <alignment horizontal="left" vertical="center" wrapText="1"/>
    </xf>
    <xf numFmtId="0" fontId="18" fillId="3" borderId="1" xfId="3" applyFont="1" applyFill="1" applyBorder="1" applyAlignment="1" applyProtection="1">
      <alignment horizontal="left" vertical="center" wrapText="1"/>
      <protection locked="0"/>
    </xf>
    <xf numFmtId="0" fontId="18" fillId="3" borderId="1" xfId="6" applyFont="1" applyFill="1" applyBorder="1" applyAlignment="1" applyProtection="1">
      <alignment vertical="center" wrapText="1"/>
      <protection locked="0"/>
    </xf>
    <xf numFmtId="0" fontId="18" fillId="3" borderId="1" xfId="6" applyFont="1" applyFill="1" applyBorder="1" applyAlignment="1" applyProtection="1">
      <alignment horizontal="left" vertical="center" wrapText="1"/>
      <protection locked="0"/>
    </xf>
    <xf numFmtId="0" fontId="18" fillId="3" borderId="1" xfId="6" applyFont="1" applyFill="1" applyBorder="1" applyAlignment="1">
      <alignment horizontal="left" wrapText="1"/>
    </xf>
    <xf numFmtId="0" fontId="18" fillId="3" borderId="1" xfId="6" applyFont="1" applyFill="1" applyBorder="1" applyAlignment="1">
      <alignment wrapText="1"/>
    </xf>
    <xf numFmtId="0" fontId="18" fillId="3" borderId="1" xfId="5" applyFont="1" applyFill="1" applyBorder="1" applyAlignment="1" applyProtection="1">
      <alignment horizontal="left" vertical="center" wrapText="1"/>
      <protection locked="0"/>
    </xf>
    <xf numFmtId="0" fontId="60" fillId="3" borderId="1" xfId="0" applyFont="1" applyFill="1" applyBorder="1" applyAlignment="1">
      <alignment vertical="center" wrapText="1"/>
    </xf>
    <xf numFmtId="0" fontId="18" fillId="3" borderId="1" xfId="6" applyFont="1" applyFill="1" applyBorder="1" applyAlignment="1">
      <alignment horizontal="right" vertical="center" wrapText="1"/>
    </xf>
    <xf numFmtId="169" fontId="33" fillId="3" borderId="1" xfId="1" applyNumberFormat="1" applyFont="1" applyFill="1" applyBorder="1" applyAlignment="1">
      <alignment horizontal="center" vertical="center"/>
    </xf>
    <xf numFmtId="0" fontId="62" fillId="3" borderId="1" xfId="2" applyFont="1" applyFill="1" applyBorder="1" applyAlignment="1">
      <alignment horizontal="center" vertical="center"/>
    </xf>
    <xf numFmtId="43" fontId="8" fillId="3" borderId="1" xfId="0" applyNumberFormat="1" applyFont="1" applyFill="1" applyBorder="1" applyAlignment="1">
      <alignment horizontal="center" vertical="center" wrapText="1"/>
    </xf>
    <xf numFmtId="165" fontId="8" fillId="3" borderId="1" xfId="1" applyFont="1" applyFill="1" applyBorder="1" applyAlignment="1">
      <alignment vertical="center"/>
    </xf>
    <xf numFmtId="165" fontId="9" fillId="3" borderId="1" xfId="1" applyFont="1" applyFill="1" applyBorder="1" applyAlignment="1">
      <alignment vertical="center"/>
    </xf>
    <xf numFmtId="165" fontId="33" fillId="3" borderId="1" xfId="1" applyFont="1" applyFill="1" applyBorder="1" applyAlignment="1">
      <alignment vertical="center"/>
    </xf>
    <xf numFmtId="0" fontId="33" fillId="3" borderId="0" xfId="0" applyFont="1" applyFill="1"/>
    <xf numFmtId="0" fontId="33" fillId="3" borderId="1" xfId="0" applyFont="1" applyFill="1" applyBorder="1" applyAlignment="1">
      <alignment horizontal="center" vertical="center"/>
    </xf>
    <xf numFmtId="0" fontId="33" fillId="3" borderId="1" xfId="0" applyFont="1" applyFill="1" applyBorder="1" applyAlignment="1">
      <alignment vertical="center" wrapText="1"/>
    </xf>
    <xf numFmtId="0" fontId="32" fillId="3" borderId="0" xfId="0" applyFont="1" applyFill="1"/>
    <xf numFmtId="0" fontId="32" fillId="3" borderId="1" xfId="0" applyFont="1" applyFill="1" applyBorder="1" applyAlignment="1">
      <alignment horizontal="center" vertical="center"/>
    </xf>
    <xf numFmtId="0" fontId="32" fillId="3" borderId="1" xfId="0" applyFont="1" applyFill="1" applyBorder="1" applyAlignment="1">
      <alignment vertical="center" wrapText="1"/>
    </xf>
    <xf numFmtId="0" fontId="32" fillId="3" borderId="1" xfId="0" applyFont="1" applyFill="1" applyBorder="1" applyAlignment="1">
      <alignment vertical="center"/>
    </xf>
    <xf numFmtId="165" fontId="32" fillId="3" borderId="1" xfId="1" applyFont="1" applyFill="1" applyBorder="1" applyAlignment="1">
      <alignment vertical="center"/>
    </xf>
    <xf numFmtId="165" fontId="9" fillId="3" borderId="1" xfId="1" applyFont="1" applyFill="1" applyBorder="1" applyAlignment="1">
      <alignment vertical="center" wrapText="1"/>
    </xf>
    <xf numFmtId="0" fontId="9" fillId="3" borderId="1" xfId="0" applyFont="1" applyFill="1" applyBorder="1" applyAlignment="1">
      <alignment vertical="center" wrapText="1"/>
    </xf>
    <xf numFmtId="0" fontId="9" fillId="3" borderId="1" xfId="0" applyFont="1" applyFill="1" applyBorder="1" applyAlignment="1">
      <alignment vertical="center"/>
    </xf>
    <xf numFmtId="0" fontId="31" fillId="3" borderId="1" xfId="12" applyFont="1" applyFill="1" applyBorder="1" applyAlignment="1">
      <alignment horizontal="center" vertical="center"/>
    </xf>
    <xf numFmtId="0" fontId="31" fillId="3" borderId="1" xfId="12" applyFont="1" applyFill="1" applyBorder="1" applyAlignment="1">
      <alignment horizontal="left" vertical="center" wrapText="1"/>
    </xf>
    <xf numFmtId="0" fontId="31" fillId="3" borderId="1" xfId="0" applyFont="1" applyFill="1" applyBorder="1" applyAlignment="1" applyProtection="1">
      <alignment horizontal="center" vertical="center" wrapText="1"/>
      <protection locked="0"/>
    </xf>
    <xf numFmtId="0" fontId="12" fillId="3" borderId="1" xfId="12" applyFont="1" applyFill="1" applyBorder="1" applyAlignment="1">
      <alignment horizontal="right" vertical="center"/>
    </xf>
    <xf numFmtId="0" fontId="12" fillId="3" borderId="1" xfId="12"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1" xfId="12" quotePrefix="1" applyFont="1" applyFill="1" applyBorder="1" applyAlignment="1">
      <alignment horizontal="right" vertical="center"/>
    </xf>
    <xf numFmtId="0" fontId="14" fillId="3" borderId="1" xfId="12" applyFont="1" applyFill="1" applyBorder="1" applyAlignment="1">
      <alignment horizontal="left" vertical="center" wrapText="1"/>
    </xf>
    <xf numFmtId="0" fontId="12" fillId="3" borderId="1" xfId="12" quotePrefix="1" applyFont="1" applyFill="1" applyBorder="1" applyAlignment="1">
      <alignment horizontal="right" vertical="center"/>
    </xf>
    <xf numFmtId="0" fontId="14" fillId="3" borderId="1" xfId="12" applyFont="1" applyFill="1" applyBorder="1" applyAlignment="1">
      <alignment horizontal="right" vertical="center"/>
    </xf>
    <xf numFmtId="0" fontId="9" fillId="3" borderId="0" xfId="0" applyFont="1" applyFill="1" applyAlignment="1">
      <alignment horizontal="center"/>
    </xf>
    <xf numFmtId="0" fontId="61" fillId="3" borderId="0" xfId="0" applyFont="1" applyFill="1"/>
    <xf numFmtId="0" fontId="63"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33" fillId="3" borderId="1" xfId="0" applyFont="1" applyFill="1" applyBorder="1" applyAlignment="1">
      <alignment vertical="center"/>
    </xf>
    <xf numFmtId="0" fontId="8" fillId="3" borderId="0" xfId="0" applyFont="1" applyFill="1"/>
    <xf numFmtId="0" fontId="8" fillId="3" borderId="1" xfId="0" applyFont="1" applyFill="1" applyBorder="1" applyAlignment="1">
      <alignment vertical="center"/>
    </xf>
    <xf numFmtId="0" fontId="61" fillId="3" borderId="1" xfId="0" applyFont="1" applyFill="1" applyBorder="1"/>
    <xf numFmtId="0" fontId="65" fillId="3" borderId="1" xfId="0" applyFont="1" applyFill="1" applyBorder="1"/>
    <xf numFmtId="0" fontId="64" fillId="3" borderId="1" xfId="0" applyFont="1" applyFill="1" applyBorder="1"/>
    <xf numFmtId="0" fontId="49" fillId="3" borderId="0" xfId="0" applyFont="1" applyFill="1"/>
    <xf numFmtId="0" fontId="49" fillId="3" borderId="1" xfId="0" applyFont="1" applyFill="1" applyBorder="1" applyAlignment="1">
      <alignment vertical="center" wrapText="1"/>
    </xf>
    <xf numFmtId="0" fontId="53" fillId="3" borderId="1" xfId="0" applyFont="1" applyFill="1" applyBorder="1" applyAlignment="1">
      <alignment vertical="center"/>
    </xf>
    <xf numFmtId="0" fontId="50" fillId="3" borderId="1" xfId="0" applyFont="1" applyFill="1" applyBorder="1" applyAlignment="1">
      <alignment horizontal="center" vertical="center" wrapText="1"/>
    </xf>
    <xf numFmtId="165" fontId="53" fillId="3" borderId="1" xfId="1" applyFont="1" applyFill="1" applyBorder="1" applyAlignment="1">
      <alignment horizontal="right" vertical="center"/>
    </xf>
    <xf numFmtId="0" fontId="50" fillId="3" borderId="1" xfId="0" quotePrefix="1" applyFont="1" applyFill="1" applyBorder="1" applyAlignment="1">
      <alignment horizontal="center" vertical="center"/>
    </xf>
    <xf numFmtId="165" fontId="50" fillId="3" borderId="1" xfId="1" applyFont="1" applyFill="1" applyBorder="1" applyAlignment="1">
      <alignment horizontal="right" vertical="center"/>
    </xf>
    <xf numFmtId="0" fontId="0" fillId="3" borderId="1" xfId="0" applyFill="1" applyBorder="1" applyAlignment="1">
      <alignment horizontal="center"/>
    </xf>
    <xf numFmtId="0" fontId="58" fillId="3" borderId="1" xfId="0" applyFont="1" applyFill="1" applyBorder="1"/>
    <xf numFmtId="170" fontId="58" fillId="3" borderId="1" xfId="0" applyNumberFormat="1" applyFont="1" applyFill="1" applyBorder="1"/>
    <xf numFmtId="0" fontId="58" fillId="3" borderId="0" xfId="0" applyFont="1" applyFill="1"/>
    <xf numFmtId="170" fontId="58" fillId="3" borderId="0" xfId="0" applyNumberFormat="1" applyFont="1" applyFill="1"/>
    <xf numFmtId="170" fontId="0" fillId="3" borderId="0" xfId="0" applyNumberFormat="1" applyFill="1"/>
    <xf numFmtId="0" fontId="15" fillId="3" borderId="0" xfId="6" applyFont="1" applyFill="1" applyAlignment="1">
      <alignment horizontal="center" wrapText="1"/>
    </xf>
    <xf numFmtId="167" fontId="15" fillId="3" borderId="0" xfId="6" applyNumberFormat="1" applyFont="1" applyFill="1" applyAlignment="1">
      <alignment horizontal="center" vertical="center" wrapText="1"/>
    </xf>
    <xf numFmtId="2" fontId="15" fillId="3" borderId="0" xfId="6" applyNumberFormat="1" applyFont="1" applyFill="1" applyAlignment="1">
      <alignment horizontal="center" wrapText="1"/>
    </xf>
    <xf numFmtId="166" fontId="13" fillId="3" borderId="1" xfId="6" applyNumberFormat="1" applyFont="1" applyFill="1" applyBorder="1" applyAlignment="1">
      <alignment horizontal="center" vertical="center" wrapText="1"/>
    </xf>
    <xf numFmtId="0" fontId="13" fillId="3" borderId="1" xfId="6" applyFont="1" applyFill="1" applyBorder="1" applyAlignment="1">
      <alignment horizontal="left" vertical="center" wrapText="1"/>
    </xf>
    <xf numFmtId="167" fontId="13" fillId="3" borderId="1" xfId="6" applyNumberFormat="1" applyFont="1" applyFill="1" applyBorder="1" applyAlignment="1">
      <alignment horizontal="right" vertical="center" wrapText="1"/>
    </xf>
    <xf numFmtId="167" fontId="13" fillId="3" borderId="0" xfId="6" applyNumberFormat="1" applyFont="1" applyFill="1" applyAlignment="1">
      <alignment vertical="center" wrapText="1"/>
    </xf>
    <xf numFmtId="0" fontId="16" fillId="3" borderId="0" xfId="6" applyFont="1" applyFill="1" applyAlignment="1">
      <alignment vertical="center" wrapText="1"/>
    </xf>
    <xf numFmtId="0" fontId="13" fillId="3" borderId="0" xfId="6" applyFont="1" applyFill="1" applyAlignment="1">
      <alignment wrapText="1"/>
    </xf>
    <xf numFmtId="0" fontId="7" fillId="3" borderId="0" xfId="2" applyFont="1" applyFill="1" applyAlignment="1">
      <alignment horizontal="right" vertical="center" wrapText="1"/>
    </xf>
    <xf numFmtId="0" fontId="7" fillId="3" borderId="1" xfId="2" applyFont="1" applyFill="1" applyBorder="1" applyAlignment="1">
      <alignment horizontal="center" vertical="center" wrapText="1"/>
    </xf>
    <xf numFmtId="0" fontId="14" fillId="3" borderId="0" xfId="2" applyFont="1" applyFill="1" applyAlignment="1">
      <alignment horizontal="center" vertical="center" wrapText="1"/>
    </xf>
    <xf numFmtId="1" fontId="42" fillId="2" borderId="1" xfId="2" applyNumberFormat="1" applyFont="1" applyFill="1" applyBorder="1" applyAlignment="1">
      <alignment horizontal="center" vertical="center" wrapText="1"/>
    </xf>
    <xf numFmtId="1" fontId="41" fillId="2" borderId="1" xfId="2"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3" borderId="2" xfId="2" applyFont="1" applyFill="1" applyBorder="1" applyAlignment="1">
      <alignment horizontal="center" vertical="center" wrapText="1"/>
    </xf>
    <xf numFmtId="0" fontId="12" fillId="3" borderId="1" xfId="24" applyFont="1" applyFill="1" applyBorder="1"/>
    <xf numFmtId="41" fontId="12" fillId="3" borderId="1" xfId="24" applyNumberFormat="1" applyFont="1" applyFill="1" applyBorder="1"/>
    <xf numFmtId="41" fontId="14" fillId="3" borderId="1" xfId="24" applyNumberFormat="1" applyFont="1" applyFill="1" applyBorder="1"/>
    <xf numFmtId="0" fontId="12" fillId="3" borderId="2" xfId="24" applyFont="1" applyFill="1" applyBorder="1"/>
    <xf numFmtId="0" fontId="12" fillId="3" borderId="1" xfId="24" applyFont="1" applyFill="1" applyBorder="1" applyAlignment="1">
      <alignment horizontal="center"/>
    </xf>
    <xf numFmtId="0" fontId="12" fillId="3" borderId="1" xfId="24" applyFont="1" applyFill="1" applyBorder="1" applyAlignment="1">
      <alignment horizontal="center" vertical="center"/>
    </xf>
    <xf numFmtId="0" fontId="7" fillId="3" borderId="1" xfId="24" applyFont="1" applyFill="1" applyBorder="1" applyAlignment="1">
      <alignment horizontal="center" vertical="center"/>
    </xf>
    <xf numFmtId="0" fontId="14" fillId="3" borderId="0" xfId="2" applyFont="1" applyFill="1" applyAlignment="1">
      <alignment horizontal="center" vertical="center"/>
    </xf>
    <xf numFmtId="41" fontId="12" fillId="3" borderId="1" xfId="24" applyNumberFormat="1" applyFont="1" applyFill="1" applyBorder="1" applyAlignment="1">
      <alignment horizontal="right" vertical="center"/>
    </xf>
    <xf numFmtId="0" fontId="12" fillId="3" borderId="0" xfId="24" applyFont="1" applyFill="1" applyAlignment="1">
      <alignment horizontal="right" vertical="center"/>
    </xf>
    <xf numFmtId="165" fontId="60" fillId="3" borderId="1" xfId="1" applyFont="1" applyFill="1" applyBorder="1" applyAlignment="1">
      <alignment horizontal="right" vertical="center"/>
    </xf>
    <xf numFmtId="0" fontId="60" fillId="9" borderId="1" xfId="0" applyFont="1" applyFill="1" applyBorder="1" applyAlignment="1">
      <alignment vertical="center" wrapText="1"/>
    </xf>
    <xf numFmtId="165" fontId="60" fillId="9" borderId="1" xfId="1" applyFont="1" applyFill="1" applyBorder="1" applyAlignment="1">
      <alignment horizontal="right" vertical="center"/>
    </xf>
    <xf numFmtId="41" fontId="7" fillId="0" borderId="1" xfId="25" applyFont="1" applyFill="1" applyBorder="1" applyAlignment="1">
      <alignment horizontal="right" vertical="center" wrapText="1"/>
    </xf>
    <xf numFmtId="41" fontId="12" fillId="0" borderId="0" xfId="25" applyFont="1" applyFill="1" applyAlignment="1">
      <alignment horizontal="right"/>
    </xf>
    <xf numFmtId="0" fontId="12" fillId="0" borderId="0" xfId="0" applyFont="1"/>
    <xf numFmtId="165" fontId="12" fillId="3" borderId="1" xfId="1" applyFont="1" applyFill="1" applyBorder="1" applyAlignment="1">
      <alignment horizontal="right" vertical="center"/>
    </xf>
    <xf numFmtId="165" fontId="7" fillId="3" borderId="1" xfId="1" applyFont="1" applyFill="1" applyBorder="1" applyAlignment="1">
      <alignment horizontal="right" vertical="center"/>
    </xf>
    <xf numFmtId="1" fontId="12" fillId="3" borderId="1" xfId="2" applyNumberFormat="1" applyFont="1" applyFill="1" applyBorder="1" applyAlignment="1">
      <alignment horizontal="center" vertical="center" wrapText="1"/>
    </xf>
    <xf numFmtId="0" fontId="12" fillId="3" borderId="0" xfId="2" applyFont="1" applyFill="1" applyAlignment="1">
      <alignment horizontal="right" vertical="center" wrapText="1"/>
    </xf>
    <xf numFmtId="41" fontId="31" fillId="3" borderId="1" xfId="24" applyNumberFormat="1" applyFont="1" applyFill="1" applyBorder="1"/>
    <xf numFmtId="0" fontId="7" fillId="3" borderId="0" xfId="24" applyFont="1" applyFill="1"/>
    <xf numFmtId="0" fontId="12" fillId="0" borderId="1" xfId="0" applyFont="1" applyBorder="1" applyAlignment="1">
      <alignment vertical="center" wrapText="1"/>
    </xf>
    <xf numFmtId="41" fontId="12" fillId="0" borderId="0" xfId="25" applyFont="1" applyFill="1" applyBorder="1" applyAlignment="1">
      <alignment horizontal="right"/>
    </xf>
    <xf numFmtId="0" fontId="7" fillId="3" borderId="1" xfId="2" applyFont="1" applyFill="1" applyBorder="1" applyAlignment="1">
      <alignment horizontal="right" vertical="center" wrapText="1"/>
    </xf>
    <xf numFmtId="0" fontId="12" fillId="3" borderId="0" xfId="24" applyFont="1" applyFill="1" applyAlignment="1">
      <alignment horizontal="right"/>
    </xf>
    <xf numFmtId="0" fontId="12" fillId="0" borderId="0" xfId="2" applyFont="1" applyAlignment="1">
      <alignment horizontal="center" vertical="center" wrapText="1"/>
    </xf>
    <xf numFmtId="0" fontId="7" fillId="0" borderId="1" xfId="2" applyFont="1" applyBorder="1" applyAlignment="1">
      <alignment horizontal="center" vertical="center" wrapText="1"/>
    </xf>
    <xf numFmtId="0" fontId="12" fillId="0" borderId="0" xfId="24" applyFont="1" applyAlignment="1">
      <alignment horizontal="center"/>
    </xf>
    <xf numFmtId="0" fontId="14" fillId="3" borderId="0" xfId="2" applyFont="1" applyFill="1" applyAlignment="1">
      <alignment vertical="center" wrapText="1"/>
    </xf>
    <xf numFmtId="165" fontId="12" fillId="0" borderId="1" xfId="1" applyFont="1" applyFill="1" applyBorder="1" applyAlignment="1">
      <alignment horizontal="right" vertical="center"/>
    </xf>
    <xf numFmtId="0" fontId="9" fillId="3" borderId="1" xfId="0" applyFont="1" applyFill="1" applyBorder="1" applyAlignment="1">
      <alignment horizontal="left" vertical="center" wrapText="1"/>
    </xf>
    <xf numFmtId="165" fontId="7" fillId="0" borderId="1" xfId="1" applyFont="1" applyFill="1" applyBorder="1" applyAlignment="1">
      <alignment horizontal="right" vertical="center"/>
    </xf>
    <xf numFmtId="0" fontId="12" fillId="3" borderId="0" xfId="0" applyFont="1" applyFill="1"/>
    <xf numFmtId="165" fontId="48" fillId="0" borderId="1" xfId="1" applyFont="1" applyFill="1" applyBorder="1" applyAlignment="1">
      <alignment horizontal="right" vertical="center"/>
    </xf>
    <xf numFmtId="0" fontId="7" fillId="0" borderId="2" xfId="2" applyFont="1" applyBorder="1" applyAlignment="1">
      <alignment horizontal="center" vertical="center" wrapText="1"/>
    </xf>
    <xf numFmtId="0" fontId="14" fillId="0" borderId="0" xfId="2" applyFont="1" applyAlignment="1">
      <alignment vertical="center" wrapText="1"/>
    </xf>
    <xf numFmtId="0" fontId="59" fillId="9" borderId="1" xfId="0" applyFont="1" applyFill="1" applyBorder="1" applyAlignment="1">
      <alignment vertical="center" wrapText="1"/>
    </xf>
    <xf numFmtId="165" fontId="59" fillId="9" borderId="1" xfId="1" applyFont="1" applyFill="1" applyBorder="1" applyAlignment="1">
      <alignment horizontal="right" vertical="center"/>
    </xf>
    <xf numFmtId="0" fontId="59" fillId="0" borderId="1" xfId="0" applyFont="1" applyBorder="1" applyAlignment="1">
      <alignment vertical="center" wrapText="1"/>
    </xf>
    <xf numFmtId="173" fontId="12" fillId="3" borderId="1" xfId="24" applyNumberFormat="1" applyFont="1" applyFill="1" applyBorder="1" applyAlignment="1">
      <alignment horizontal="right" vertical="center" wrapText="1"/>
    </xf>
    <xf numFmtId="0" fontId="60" fillId="0" borderId="1" xfId="0" applyFont="1" applyBorder="1" applyAlignment="1">
      <alignment vertical="center" wrapText="1"/>
    </xf>
    <xf numFmtId="41" fontId="14" fillId="3" borderId="6" xfId="24" applyNumberFormat="1" applyFont="1" applyFill="1" applyBorder="1"/>
    <xf numFmtId="0" fontId="7" fillId="3" borderId="1" xfId="2" applyFont="1" applyFill="1" applyBorder="1" applyAlignment="1">
      <alignment vertical="center" wrapText="1"/>
    </xf>
    <xf numFmtId="0" fontId="59" fillId="9" borderId="1" xfId="24" applyFont="1" applyFill="1" applyBorder="1" applyAlignment="1">
      <alignment horizontal="left" vertical="center" wrapText="1"/>
    </xf>
    <xf numFmtId="0" fontId="15" fillId="3" borderId="0" xfId="6" applyFont="1" applyFill="1" applyAlignment="1">
      <alignment horizontal="center" vertical="center" wrapText="1"/>
    </xf>
    <xf numFmtId="167" fontId="13" fillId="3" borderId="1" xfId="6"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wrapText="1"/>
    </xf>
    <xf numFmtId="0" fontId="15" fillId="3" borderId="4" xfId="6" applyFont="1" applyFill="1" applyBorder="1" applyAlignment="1">
      <alignment vertical="center" wrapText="1"/>
    </xf>
    <xf numFmtId="0" fontId="15" fillId="3" borderId="1" xfId="0" applyFont="1" applyFill="1" applyBorder="1" applyAlignment="1">
      <alignment horizontal="left" vertical="center" wrapText="1"/>
    </xf>
    <xf numFmtId="0" fontId="15" fillId="3" borderId="1" xfId="4" applyFont="1" applyFill="1" applyBorder="1" applyAlignment="1" applyProtection="1">
      <alignment horizontal="left" vertical="center" wrapText="1"/>
      <protection locked="0"/>
    </xf>
    <xf numFmtId="3" fontId="15" fillId="3" borderId="1" xfId="7" applyNumberFormat="1" applyFont="1" applyFill="1" applyBorder="1" applyAlignment="1" applyProtection="1">
      <alignment horizontal="right" vertical="center" wrapText="1"/>
      <protection locked="0"/>
    </xf>
    <xf numFmtId="168" fontId="15" fillId="3" borderId="1" xfId="3" applyNumberFormat="1" applyFont="1" applyFill="1" applyBorder="1" applyAlignment="1" applyProtection="1">
      <alignment horizontal="right" vertical="center" wrapText="1"/>
      <protection hidden="1"/>
    </xf>
    <xf numFmtId="3" fontId="15" fillId="3" borderId="1" xfId="6" applyNumberFormat="1" applyFont="1" applyFill="1" applyBorder="1" applyAlignment="1">
      <alignment horizontal="right" vertical="center" wrapText="1"/>
    </xf>
    <xf numFmtId="0" fontId="15" fillId="3" borderId="6" xfId="6" applyFont="1" applyFill="1" applyBorder="1" applyAlignment="1">
      <alignment horizontal="left" vertical="center" wrapText="1"/>
    </xf>
    <xf numFmtId="0" fontId="66" fillId="0" borderId="1" xfId="0" applyFont="1" applyBorder="1" applyAlignment="1">
      <alignment horizontal="left" vertical="center" wrapText="1"/>
    </xf>
    <xf numFmtId="0" fontId="15" fillId="12" borderId="1" xfId="6" applyFont="1" applyFill="1" applyBorder="1" applyAlignment="1">
      <alignment vertical="center" wrapText="1"/>
    </xf>
    <xf numFmtId="0" fontId="66" fillId="3" borderId="1" xfId="24" applyFont="1" applyFill="1" applyBorder="1" applyAlignment="1" applyProtection="1">
      <alignment horizontal="left" vertical="center" wrapText="1"/>
      <protection locked="0"/>
    </xf>
    <xf numFmtId="0" fontId="66" fillId="9" borderId="1" xfId="24" applyFont="1" applyFill="1" applyBorder="1" applyAlignment="1" applyProtection="1">
      <alignment horizontal="left" vertical="center" wrapText="1"/>
      <protection locked="0"/>
    </xf>
    <xf numFmtId="0" fontId="66" fillId="3" borderId="1" xfId="24" applyFont="1" applyFill="1" applyBorder="1" applyAlignment="1">
      <alignment horizontal="left" vertical="center" wrapText="1"/>
    </xf>
    <xf numFmtId="0" fontId="66" fillId="11" borderId="1" xfId="24" applyFont="1" applyFill="1" applyBorder="1" applyAlignment="1">
      <alignment horizontal="left" vertical="center" wrapText="1"/>
    </xf>
    <xf numFmtId="0" fontId="66" fillId="9" borderId="1" xfId="24" applyFont="1" applyFill="1" applyBorder="1" applyAlignment="1">
      <alignment horizontal="left" vertical="center" wrapText="1"/>
    </xf>
    <xf numFmtId="0" fontId="66" fillId="3" borderId="1" xfId="5" applyFont="1" applyFill="1" applyBorder="1" applyAlignment="1" applyProtection="1">
      <alignment horizontal="left" vertical="center" wrapText="1"/>
      <protection locked="0"/>
    </xf>
    <xf numFmtId="0" fontId="66" fillId="0" borderId="1" xfId="24" applyFont="1" applyBorder="1" applyAlignment="1">
      <alignment horizontal="left" vertical="center" wrapText="1"/>
    </xf>
    <xf numFmtId="0" fontId="66" fillId="3" borderId="1" xfId="3" applyFont="1" applyFill="1" applyBorder="1" applyAlignment="1" applyProtection="1">
      <alignment horizontal="left" vertical="center" wrapText="1"/>
      <protection locked="0"/>
    </xf>
    <xf numFmtId="0" fontId="66" fillId="3" borderId="1" xfId="24" applyFont="1" applyFill="1" applyBorder="1" applyAlignment="1" applyProtection="1">
      <alignment vertical="center" wrapText="1"/>
      <protection locked="0"/>
    </xf>
    <xf numFmtId="0" fontId="66" fillId="9" borderId="1" xfId="26" applyFont="1" applyFill="1" applyBorder="1" applyAlignment="1" applyProtection="1">
      <alignment horizontal="left" vertical="center" wrapText="1"/>
      <protection locked="0"/>
    </xf>
    <xf numFmtId="0" fontId="66" fillId="9" borderId="1" xfId="0" applyFont="1" applyFill="1" applyBorder="1" applyAlignment="1">
      <alignment vertical="center" wrapText="1"/>
    </xf>
    <xf numFmtId="0" fontId="17" fillId="12" borderId="1" xfId="6" applyFont="1" applyFill="1" applyBorder="1" applyAlignment="1">
      <alignment vertical="center" wrapText="1"/>
    </xf>
    <xf numFmtId="0" fontId="66" fillId="3" borderId="1" xfId="27" applyFont="1" applyFill="1" applyBorder="1" applyAlignment="1">
      <alignment horizontal="left" vertical="center" wrapText="1"/>
    </xf>
    <xf numFmtId="0" fontId="66" fillId="0" borderId="1" xfId="24" applyFont="1" applyBorder="1" applyAlignment="1" applyProtection="1">
      <alignment horizontal="left" vertical="center" wrapText="1"/>
      <protection locked="0"/>
    </xf>
    <xf numFmtId="0" fontId="66" fillId="3" borderId="1" xfId="24" applyFont="1" applyFill="1" applyBorder="1" applyAlignment="1">
      <alignment vertical="center" wrapText="1"/>
    </xf>
    <xf numFmtId="0" fontId="66" fillId="3" borderId="1" xfId="26" quotePrefix="1" applyFont="1" applyFill="1" applyBorder="1" applyAlignment="1" applyProtection="1">
      <alignment horizontal="left" vertical="center" wrapText="1"/>
      <protection hidden="1"/>
    </xf>
    <xf numFmtId="41" fontId="18" fillId="3" borderId="1" xfId="11" applyFont="1" applyFill="1" applyBorder="1" applyAlignment="1" applyProtection="1">
      <alignment horizontal="right" vertical="center" wrapText="1"/>
      <protection hidden="1"/>
    </xf>
    <xf numFmtId="0" fontId="18" fillId="3" borderId="0" xfId="6" applyFont="1" applyFill="1" applyAlignment="1">
      <alignment wrapText="1"/>
    </xf>
    <xf numFmtId="0" fontId="18" fillId="3" borderId="4" xfId="6" applyFont="1" applyFill="1" applyBorder="1" applyAlignment="1">
      <alignment wrapText="1"/>
    </xf>
    <xf numFmtId="4" fontId="15" fillId="3" borderId="1" xfId="3" applyNumberFormat="1" applyFont="1" applyFill="1" applyBorder="1" applyAlignment="1" applyProtection="1">
      <alignment horizontal="right" vertical="center" wrapText="1"/>
      <protection hidden="1"/>
    </xf>
    <xf numFmtId="0" fontId="66" fillId="3" borderId="1" xfId="0" applyFont="1" applyFill="1" applyBorder="1" applyAlignment="1">
      <alignment horizontal="left" vertical="center" wrapText="1"/>
    </xf>
    <xf numFmtId="171" fontId="18" fillId="3" borderId="1" xfId="1" applyNumberFormat="1" applyFont="1" applyFill="1" applyBorder="1" applyAlignment="1">
      <alignment horizontal="right" vertical="center"/>
    </xf>
    <xf numFmtId="0" fontId="18" fillId="3" borderId="0" xfId="6" applyFont="1" applyFill="1" applyAlignment="1">
      <alignment vertical="center" wrapText="1"/>
    </xf>
    <xf numFmtId="0" fontId="60" fillId="0" borderId="1" xfId="24" applyFont="1" applyBorder="1" applyAlignment="1">
      <alignment horizontal="left" vertical="center" wrapText="1"/>
    </xf>
    <xf numFmtId="0" fontId="7" fillId="3" borderId="1" xfId="0" applyFont="1" applyFill="1" applyBorder="1" applyAlignment="1">
      <alignment horizontal="center" vertical="center"/>
    </xf>
    <xf numFmtId="171" fontId="13" fillId="3" borderId="1" xfId="1" applyNumberFormat="1" applyFont="1" applyFill="1" applyBorder="1" applyAlignment="1">
      <alignment horizontal="center" vertical="center" wrapText="1"/>
    </xf>
    <xf numFmtId="171" fontId="15" fillId="3" borderId="1" xfId="1" applyNumberFormat="1" applyFont="1" applyFill="1" applyBorder="1" applyAlignment="1">
      <alignment horizontal="right" vertical="center" wrapText="1"/>
    </xf>
    <xf numFmtId="171" fontId="17" fillId="3" borderId="1" xfId="1" applyNumberFormat="1" applyFont="1" applyFill="1" applyBorder="1" applyAlignment="1">
      <alignment horizontal="right" vertical="center" wrapText="1"/>
    </xf>
    <xf numFmtId="171" fontId="15" fillId="3" borderId="1" xfId="1" applyNumberFormat="1" applyFont="1" applyFill="1" applyBorder="1" applyAlignment="1">
      <alignment horizontal="right" wrapText="1"/>
    </xf>
    <xf numFmtId="0" fontId="12" fillId="8" borderId="0" xfId="24" applyFont="1" applyFill="1"/>
    <xf numFmtId="1" fontId="7" fillId="3" borderId="1" xfId="2" applyNumberFormat="1" applyFont="1" applyFill="1" applyBorder="1" applyAlignment="1">
      <alignment horizontal="center" vertical="center" wrapText="1"/>
    </xf>
    <xf numFmtId="0" fontId="31" fillId="3" borderId="1" xfId="12" applyFont="1" applyFill="1" applyBorder="1" applyAlignment="1" applyProtection="1">
      <alignment horizontal="left" vertical="center" wrapText="1"/>
      <protection hidden="1"/>
    </xf>
    <xf numFmtId="41" fontId="31" fillId="3" borderId="1" xfId="25" applyFont="1" applyFill="1" applyBorder="1" applyAlignment="1" applyProtection="1">
      <alignment horizontal="right" vertical="center" wrapText="1"/>
      <protection hidden="1"/>
    </xf>
    <xf numFmtId="41" fontId="31" fillId="0" borderId="1" xfId="25" applyFont="1" applyFill="1" applyBorder="1" applyAlignment="1" applyProtection="1">
      <alignment horizontal="right" vertical="center" wrapText="1"/>
      <protection hidden="1"/>
    </xf>
    <xf numFmtId="0" fontId="7" fillId="0" borderId="1" xfId="12" applyFont="1" applyBorder="1" applyAlignment="1" applyProtection="1">
      <alignment horizontal="center" vertical="center" wrapText="1"/>
      <protection hidden="1"/>
    </xf>
    <xf numFmtId="1" fontId="7" fillId="0" borderId="1" xfId="2" applyNumberFormat="1" applyFont="1" applyBorder="1" applyAlignment="1">
      <alignment horizontal="center" vertical="center" wrapText="1"/>
    </xf>
    <xf numFmtId="1" fontId="12" fillId="0" borderId="1" xfId="2" applyNumberFormat="1" applyFont="1" applyBorder="1" applyAlignment="1">
      <alignment horizontal="center" vertical="center" wrapText="1"/>
    </xf>
    <xf numFmtId="1" fontId="12" fillId="0" borderId="1" xfId="2" applyNumberFormat="1" applyFont="1" applyBorder="1" applyAlignment="1">
      <alignment horizontal="right" vertical="center" wrapText="1"/>
    </xf>
    <xf numFmtId="41" fontId="12" fillId="0" borderId="1" xfId="28" applyFont="1" applyFill="1" applyBorder="1" applyAlignment="1">
      <alignment vertical="center" wrapText="1"/>
    </xf>
    <xf numFmtId="0" fontId="12" fillId="0" borderId="1" xfId="24" applyFont="1" applyBorder="1"/>
    <xf numFmtId="41" fontId="12" fillId="0" borderId="6" xfId="24" applyNumberFormat="1" applyFont="1" applyBorder="1"/>
    <xf numFmtId="41" fontId="12" fillId="0" borderId="1" xfId="24" applyNumberFormat="1" applyFont="1" applyBorder="1"/>
    <xf numFmtId="0" fontId="12" fillId="0" borderId="0" xfId="24" applyFont="1"/>
    <xf numFmtId="1" fontId="31" fillId="0" borderId="1" xfId="2" applyNumberFormat="1" applyFont="1" applyBorder="1" applyAlignment="1">
      <alignment horizontal="center" vertical="center" wrapText="1"/>
    </xf>
    <xf numFmtId="41" fontId="7" fillId="0" borderId="1" xfId="24" applyNumberFormat="1" applyFont="1" applyBorder="1" applyAlignment="1">
      <alignment horizontal="center" vertical="center"/>
    </xf>
    <xf numFmtId="0" fontId="7" fillId="0" borderId="1" xfId="24" applyFont="1" applyBorder="1" applyAlignment="1">
      <alignment horizontal="center" vertical="center"/>
    </xf>
    <xf numFmtId="0" fontId="7" fillId="0" borderId="6" xfId="24" applyFont="1" applyBorder="1" applyAlignment="1">
      <alignment horizontal="center" vertical="center"/>
    </xf>
    <xf numFmtId="0" fontId="31" fillId="0" borderId="1" xfId="12" applyFont="1" applyBorder="1" applyAlignment="1" applyProtection="1">
      <alignment horizontal="left" vertical="center" wrapText="1"/>
      <protection hidden="1"/>
    </xf>
    <xf numFmtId="0" fontId="12" fillId="0" borderId="1" xfId="24" applyFont="1" applyBorder="1" applyAlignment="1" applyProtection="1">
      <alignment horizontal="left" vertical="center" wrapText="1"/>
      <protection locked="0"/>
    </xf>
    <xf numFmtId="3" fontId="12" fillId="0" borderId="1" xfId="24" applyNumberFormat="1" applyFont="1" applyBorder="1" applyAlignment="1">
      <alignment horizontal="right" vertical="center" wrapText="1"/>
    </xf>
    <xf numFmtId="0" fontId="12" fillId="0" borderId="1" xfId="24" applyFont="1" applyBorder="1" applyAlignment="1">
      <alignment horizontal="center" vertical="center"/>
    </xf>
    <xf numFmtId="41" fontId="14" fillId="0" borderId="1" xfId="24" applyNumberFormat="1" applyFont="1" applyBorder="1"/>
    <xf numFmtId="41" fontId="14" fillId="0" borderId="6" xfId="24" applyNumberFormat="1" applyFont="1" applyBorder="1"/>
    <xf numFmtId="0" fontId="12" fillId="0" borderId="1" xfId="24" applyFont="1" applyBorder="1" applyAlignment="1">
      <alignment horizontal="left" vertical="center" wrapText="1"/>
    </xf>
    <xf numFmtId="0" fontId="12" fillId="0" borderId="1" xfId="24" applyFont="1" applyBorder="1" applyAlignment="1" applyProtection="1">
      <alignment horizontal="center" vertical="center" wrapText="1"/>
      <protection locked="0"/>
    </xf>
    <xf numFmtId="0" fontId="12" fillId="0" borderId="1" xfId="24" applyFont="1" applyBorder="1" applyAlignment="1">
      <alignment horizontal="center" vertical="center" wrapText="1"/>
    </xf>
    <xf numFmtId="0" fontId="12" fillId="0" borderId="0" xfId="24" applyFont="1" applyAlignment="1">
      <alignment vertical="center"/>
    </xf>
    <xf numFmtId="0" fontId="12" fillId="0" borderId="0" xfId="24" applyFont="1" applyAlignment="1">
      <alignment horizontal="right"/>
    </xf>
    <xf numFmtId="0" fontId="12" fillId="0" borderId="0" xfId="24" applyFont="1" applyAlignment="1">
      <alignment horizontal="right" vertical="center"/>
    </xf>
    <xf numFmtId="0" fontId="31" fillId="0" borderId="1" xfId="12" applyFont="1" applyBorder="1" applyAlignment="1" applyProtection="1">
      <alignment horizontal="center" vertical="center" wrapText="1"/>
      <protection hidden="1"/>
    </xf>
    <xf numFmtId="0" fontId="12" fillId="3" borderId="1" xfId="24" applyFont="1" applyFill="1" applyBorder="1" applyAlignment="1">
      <alignment horizontal="left" vertical="center" wrapText="1"/>
    </xf>
    <xf numFmtId="1" fontId="12" fillId="3" borderId="1" xfId="2" quotePrefix="1" applyNumberFormat="1" applyFont="1" applyFill="1" applyBorder="1" applyAlignment="1">
      <alignment horizontal="center" vertical="center" wrapText="1"/>
    </xf>
    <xf numFmtId="0" fontId="12" fillId="3" borderId="1" xfId="24" applyFont="1" applyFill="1" applyBorder="1" applyAlignment="1" applyProtection="1">
      <alignment horizontal="left" vertical="center" wrapText="1"/>
      <protection locked="0"/>
    </xf>
    <xf numFmtId="3" fontId="12" fillId="3" borderId="1" xfId="24" applyNumberFormat="1" applyFont="1" applyFill="1" applyBorder="1" applyAlignment="1">
      <alignment horizontal="right" vertical="center" wrapText="1"/>
    </xf>
    <xf numFmtId="1" fontId="7" fillId="0" borderId="1" xfId="2" quotePrefix="1" applyNumberFormat="1" applyFont="1" applyBorder="1" applyAlignment="1">
      <alignment horizontal="center" vertical="center" wrapText="1"/>
    </xf>
    <xf numFmtId="0" fontId="31" fillId="0" borderId="1" xfId="24" applyFont="1" applyBorder="1" applyAlignment="1">
      <alignment horizontal="left" vertical="center" wrapText="1"/>
    </xf>
    <xf numFmtId="175" fontId="7" fillId="0" borderId="1" xfId="25" applyNumberFormat="1" applyFont="1" applyFill="1" applyBorder="1" applyAlignment="1">
      <alignment horizontal="right" vertical="center" wrapText="1"/>
    </xf>
    <xf numFmtId="175" fontId="12" fillId="0" borderId="1" xfId="2" applyNumberFormat="1" applyFont="1" applyBorder="1" applyAlignment="1">
      <alignment horizontal="center" vertical="center" wrapText="1"/>
    </xf>
    <xf numFmtId="41" fontId="7" fillId="0" borderId="0" xfId="2" applyNumberFormat="1" applyFont="1" applyAlignment="1">
      <alignment vertical="center" wrapText="1"/>
    </xf>
    <xf numFmtId="41" fontId="7" fillId="3" borderId="0" xfId="2" applyNumberFormat="1" applyFont="1" applyFill="1" applyAlignment="1">
      <alignment vertical="center" wrapText="1"/>
    </xf>
    <xf numFmtId="0" fontId="14" fillId="0" borderId="0" xfId="2" applyFont="1" applyAlignment="1">
      <alignment vertical="center"/>
    </xf>
    <xf numFmtId="0" fontId="14" fillId="3" borderId="0" xfId="2" applyFont="1" applyFill="1" applyAlignment="1">
      <alignment vertical="center"/>
    </xf>
    <xf numFmtId="175" fontId="12" fillId="3" borderId="1" xfId="2" applyNumberFormat="1" applyFont="1" applyFill="1" applyBorder="1" applyAlignment="1">
      <alignment horizontal="center" vertical="center" wrapText="1"/>
    </xf>
    <xf numFmtId="175" fontId="12" fillId="3" borderId="1" xfId="25" applyNumberFormat="1" applyFont="1" applyFill="1" applyBorder="1" applyAlignment="1" applyProtection="1">
      <alignment horizontal="right" vertical="center" wrapText="1"/>
      <protection hidden="1"/>
    </xf>
    <xf numFmtId="175" fontId="12" fillId="3" borderId="1" xfId="24" applyNumberFormat="1" applyFont="1" applyFill="1" applyBorder="1" applyAlignment="1">
      <alignment horizontal="right" vertical="center" wrapText="1"/>
    </xf>
    <xf numFmtId="3" fontId="12" fillId="3" borderId="1" xfId="24" applyNumberFormat="1" applyFont="1" applyFill="1" applyBorder="1" applyAlignment="1">
      <alignment horizontal="center" vertical="center" wrapText="1"/>
    </xf>
    <xf numFmtId="0" fontId="7" fillId="3" borderId="1" xfId="24" applyFont="1" applyFill="1" applyBorder="1" applyAlignment="1" applyProtection="1">
      <alignment horizontal="center" vertical="center" wrapText="1"/>
      <protection locked="0"/>
    </xf>
    <xf numFmtId="175" fontId="7" fillId="3" borderId="1" xfId="2" applyNumberFormat="1" applyFont="1" applyFill="1" applyBorder="1" applyAlignment="1">
      <alignment horizontal="center" vertical="center" wrapText="1"/>
    </xf>
    <xf numFmtId="41" fontId="7" fillId="3" borderId="1" xfId="24" applyNumberFormat="1" applyFont="1" applyFill="1" applyBorder="1" applyAlignment="1">
      <alignment horizontal="right" vertical="center"/>
    </xf>
    <xf numFmtId="41" fontId="7" fillId="3" borderId="1" xfId="24" applyNumberFormat="1" applyFont="1" applyFill="1" applyBorder="1"/>
    <xf numFmtId="41" fontId="31" fillId="3" borderId="6" xfId="24" applyNumberFormat="1" applyFont="1" applyFill="1" applyBorder="1"/>
    <xf numFmtId="0" fontId="31" fillId="3" borderId="1" xfId="12" applyFont="1" applyFill="1" applyBorder="1" applyAlignment="1" applyProtection="1">
      <alignment horizontal="center" vertical="center" wrapText="1"/>
      <protection hidden="1"/>
    </xf>
    <xf numFmtId="0" fontId="12" fillId="3" borderId="1" xfId="24" applyFont="1" applyFill="1" applyBorder="1" applyAlignment="1" applyProtection="1">
      <alignment horizontal="center" vertical="center" wrapText="1"/>
      <protection locked="0"/>
    </xf>
    <xf numFmtId="175" fontId="12" fillId="3" borderId="1" xfId="24" applyNumberFormat="1" applyFont="1" applyFill="1" applyBorder="1" applyAlignment="1">
      <alignment horizontal="right" vertical="center"/>
    </xf>
    <xf numFmtId="0" fontId="31" fillId="3" borderId="1" xfId="24" applyFont="1" applyFill="1" applyBorder="1" applyAlignment="1">
      <alignment horizontal="left" vertical="center" wrapText="1"/>
    </xf>
    <xf numFmtId="0" fontId="12" fillId="3" borderId="0" xfId="0" applyFont="1" applyFill="1" applyAlignment="1">
      <alignment horizontal="center" vertical="center"/>
    </xf>
    <xf numFmtId="43" fontId="7" fillId="3" borderId="8" xfId="2" applyNumberFormat="1" applyFont="1" applyFill="1" applyBorder="1" applyAlignment="1">
      <alignment vertical="center"/>
    </xf>
    <xf numFmtId="0" fontId="7" fillId="3" borderId="8" xfId="2" applyFont="1" applyFill="1" applyBorder="1" applyAlignment="1">
      <alignment horizontal="right" vertical="center"/>
    </xf>
    <xf numFmtId="0" fontId="12" fillId="3" borderId="8" xfId="2" applyFont="1" applyFill="1" applyBorder="1" applyAlignment="1">
      <alignment horizontal="right" vertical="center"/>
    </xf>
    <xf numFmtId="0" fontId="7" fillId="3" borderId="0" xfId="2" applyFont="1" applyFill="1" applyAlignment="1">
      <alignment horizontal="right" vertical="center"/>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7" fillId="3" borderId="1" xfId="0" applyFont="1" applyFill="1" applyBorder="1" applyAlignment="1">
      <alignment wrapText="1"/>
    </xf>
    <xf numFmtId="0" fontId="7" fillId="3" borderId="1" xfId="0" applyFont="1" applyFill="1" applyBorder="1" applyAlignment="1">
      <alignment horizontal="center" wrapText="1"/>
    </xf>
    <xf numFmtId="0" fontId="12" fillId="3" borderId="1" xfId="0" applyFont="1" applyFill="1" applyBorder="1" applyAlignment="1">
      <alignment vertical="center" wrapText="1"/>
    </xf>
    <xf numFmtId="0" fontId="31" fillId="3" borderId="1" xfId="0" applyFont="1" applyFill="1" applyBorder="1" applyAlignment="1">
      <alignment vertical="center" wrapText="1"/>
    </xf>
    <xf numFmtId="0" fontId="31"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31" fillId="3" borderId="1" xfId="0" applyFont="1" applyFill="1" applyBorder="1" applyAlignment="1">
      <alignment wrapText="1"/>
    </xf>
    <xf numFmtId="0" fontId="31" fillId="3" borderId="1" xfId="0" applyFont="1" applyFill="1" applyBorder="1" applyAlignment="1">
      <alignment horizontal="center" vertical="center"/>
    </xf>
    <xf numFmtId="0" fontId="31" fillId="3" borderId="1" xfId="0" applyFont="1" applyFill="1" applyBorder="1" applyAlignment="1">
      <alignment horizontal="center" wrapText="1"/>
    </xf>
    <xf numFmtId="0" fontId="12" fillId="3" borderId="1" xfId="0" applyFont="1" applyFill="1" applyBorder="1" applyAlignment="1">
      <alignment horizontal="center" vertical="center"/>
    </xf>
    <xf numFmtId="0" fontId="12" fillId="0" borderId="1" xfId="0" applyFont="1" applyBorder="1" applyAlignment="1">
      <alignment horizontal="center" vertical="center"/>
    </xf>
    <xf numFmtId="165" fontId="12" fillId="0" borderId="1" xfId="1" applyFont="1" applyFill="1" applyBorder="1" applyAlignment="1">
      <alignment vertical="center"/>
    </xf>
    <xf numFmtId="165" fontId="12" fillId="0" borderId="1" xfId="1" applyFont="1" applyFill="1" applyBorder="1" applyAlignment="1">
      <alignment horizontal="center" vertical="center"/>
    </xf>
    <xf numFmtId="1" fontId="7" fillId="0" borderId="1" xfId="0" applyNumberFormat="1" applyFont="1" applyBorder="1" applyAlignment="1">
      <alignment horizontal="center" vertical="center" wrapText="1"/>
    </xf>
    <xf numFmtId="165" fontId="14" fillId="0" borderId="1" xfId="1" applyFont="1" applyFill="1" applyBorder="1" applyAlignment="1">
      <alignment horizontal="right" vertical="center"/>
    </xf>
    <xf numFmtId="164" fontId="14" fillId="0" borderId="1" xfId="0" applyNumberFormat="1" applyFont="1" applyBorder="1" applyAlignment="1">
      <alignment horizontal="right" vertical="center"/>
    </xf>
    <xf numFmtId="165" fontId="14" fillId="0" borderId="6" xfId="0" applyNumberFormat="1" applyFont="1" applyBorder="1"/>
    <xf numFmtId="0" fontId="12" fillId="3" borderId="1" xfId="0" applyFont="1" applyFill="1" applyBorder="1" applyAlignment="1">
      <alignment horizontal="center" wrapText="1"/>
    </xf>
    <xf numFmtId="165" fontId="31" fillId="3" borderId="1" xfId="1" applyFont="1" applyFill="1" applyBorder="1" applyAlignment="1">
      <alignment horizontal="right" vertical="center"/>
    </xf>
    <xf numFmtId="165" fontId="31" fillId="3" borderId="1" xfId="1" applyFont="1" applyFill="1" applyBorder="1" applyAlignment="1">
      <alignment horizontal="center" vertical="center"/>
    </xf>
    <xf numFmtId="1" fontId="31" fillId="3"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right" vertical="center"/>
    </xf>
    <xf numFmtId="165" fontId="31" fillId="3" borderId="6" xfId="0" applyNumberFormat="1" applyFont="1" applyFill="1" applyBorder="1"/>
    <xf numFmtId="0" fontId="31" fillId="3" borderId="1" xfId="0" applyFont="1" applyFill="1" applyBorder="1" applyAlignment="1">
      <alignment vertical="center"/>
    </xf>
    <xf numFmtId="0" fontId="31" fillId="3" borderId="0" xfId="0" applyFont="1" applyFill="1"/>
    <xf numFmtId="0" fontId="31" fillId="3" borderId="1" xfId="0" applyFont="1" applyFill="1" applyBorder="1"/>
    <xf numFmtId="165" fontId="31" fillId="0" borderId="1" xfId="1" applyFont="1" applyFill="1" applyBorder="1" applyAlignment="1">
      <alignment horizontal="right" vertical="center"/>
    </xf>
    <xf numFmtId="0" fontId="7" fillId="3" borderId="1" xfId="0" applyFont="1" applyFill="1" applyBorder="1"/>
    <xf numFmtId="0" fontId="31" fillId="3" borderId="0" xfId="0" applyFont="1" applyFill="1" applyAlignment="1">
      <alignment vertical="center"/>
    </xf>
    <xf numFmtId="165" fontId="12" fillId="3" borderId="1" xfId="1" applyFont="1" applyFill="1" applyBorder="1" applyAlignment="1">
      <alignment horizontal="center" vertical="center"/>
    </xf>
    <xf numFmtId="0" fontId="12" fillId="2"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165" fontId="14" fillId="3" borderId="1" xfId="1" applyFont="1" applyFill="1" applyBorder="1" applyAlignment="1">
      <alignment horizontal="right" vertical="center"/>
    </xf>
    <xf numFmtId="164" fontId="14" fillId="3" borderId="1" xfId="0" applyNumberFormat="1" applyFont="1" applyFill="1" applyBorder="1" applyAlignment="1">
      <alignment horizontal="right" vertical="center"/>
    </xf>
    <xf numFmtId="165" fontId="14" fillId="3" borderId="6" xfId="0" applyNumberFormat="1" applyFont="1" applyFill="1" applyBorder="1"/>
    <xf numFmtId="0" fontId="12" fillId="3" borderId="1" xfId="0" applyFont="1" applyFill="1" applyBorder="1" applyAlignment="1">
      <alignment vertical="center"/>
    </xf>
    <xf numFmtId="165" fontId="12" fillId="3" borderId="1" xfId="1" applyFont="1" applyFill="1" applyBorder="1" applyAlignment="1">
      <alignment vertical="center"/>
    </xf>
    <xf numFmtId="0" fontId="31" fillId="2" borderId="1" xfId="0" applyFont="1" applyFill="1" applyBorder="1" applyAlignment="1">
      <alignment horizontal="center" vertical="center"/>
    </xf>
    <xf numFmtId="0" fontId="14" fillId="3" borderId="1" xfId="0" applyFont="1" applyFill="1" applyBorder="1" applyAlignment="1">
      <alignment wrapText="1"/>
    </xf>
    <xf numFmtId="0" fontId="14" fillId="3" borderId="1" xfId="0" applyFont="1" applyFill="1" applyBorder="1" applyAlignment="1">
      <alignment horizontal="center" vertical="center"/>
    </xf>
    <xf numFmtId="0" fontId="14" fillId="3" borderId="1" xfId="0" applyFont="1" applyFill="1" applyBorder="1" applyAlignment="1">
      <alignment horizontal="center" wrapText="1"/>
    </xf>
    <xf numFmtId="165" fontId="12" fillId="0" borderId="4" xfId="1" applyFont="1" applyFill="1" applyBorder="1" applyAlignment="1">
      <alignment vertical="center"/>
    </xf>
    <xf numFmtId="165" fontId="31" fillId="3" borderId="4" xfId="1" applyFont="1" applyFill="1" applyBorder="1" applyAlignment="1">
      <alignment horizontal="center" vertical="center"/>
    </xf>
    <xf numFmtId="165" fontId="12" fillId="3" borderId="4" xfId="1" applyFont="1" applyFill="1" applyBorder="1" applyAlignment="1">
      <alignment horizontal="center" vertical="center"/>
    </xf>
    <xf numFmtId="165" fontId="12" fillId="0" borderId="4" xfId="1" applyFont="1" applyFill="1" applyBorder="1" applyAlignment="1">
      <alignment horizontal="center" vertical="center"/>
    </xf>
    <xf numFmtId="165" fontId="12" fillId="3" borderId="4" xfId="1" applyFont="1" applyFill="1" applyBorder="1" applyAlignment="1">
      <alignment vertical="center"/>
    </xf>
    <xf numFmtId="0" fontId="12" fillId="0" borderId="1" xfId="0" applyFont="1" applyBorder="1"/>
    <xf numFmtId="0" fontId="7" fillId="3" borderId="0" xfId="0" applyFont="1" applyFill="1" applyAlignment="1">
      <alignment horizontal="right" vertical="center"/>
    </xf>
    <xf numFmtId="0" fontId="12" fillId="3" borderId="0" xfId="0" applyFont="1" applyFill="1" applyAlignment="1">
      <alignment horizontal="right" vertical="center"/>
    </xf>
    <xf numFmtId="164" fontId="7" fillId="3" borderId="0" xfId="0" applyNumberFormat="1" applyFont="1" applyFill="1" applyAlignment="1">
      <alignment horizontal="right"/>
    </xf>
    <xf numFmtId="164" fontId="7" fillId="3" borderId="0" xfId="0" applyNumberFormat="1" applyFont="1" applyFill="1" applyAlignment="1">
      <alignment horizontal="center"/>
    </xf>
    <xf numFmtId="165" fontId="14" fillId="3" borderId="0" xfId="0" applyNumberFormat="1" applyFont="1" applyFill="1"/>
    <xf numFmtId="0" fontId="14" fillId="3" borderId="0" xfId="0" applyFont="1" applyFill="1" applyAlignment="1">
      <alignment horizontal="right" vertical="center"/>
    </xf>
    <xf numFmtId="0" fontId="14" fillId="3" borderId="0" xfId="0" applyFont="1" applyFill="1"/>
    <xf numFmtId="0" fontId="12" fillId="3" borderId="1" xfId="0" applyFont="1" applyFill="1" applyBorder="1"/>
    <xf numFmtId="0" fontId="14" fillId="3" borderId="1" xfId="0" applyFont="1" applyFill="1" applyBorder="1"/>
    <xf numFmtId="0" fontId="14" fillId="3" borderId="1" xfId="0" applyFont="1" applyFill="1" applyBorder="1" applyAlignment="1">
      <alignment horizontal="right" vertical="center"/>
    </xf>
    <xf numFmtId="0" fontId="14" fillId="3" borderId="6" xfId="0" applyFont="1" applyFill="1" applyBorder="1"/>
    <xf numFmtId="43" fontId="14" fillId="3" borderId="1" xfId="0" applyNumberFormat="1" applyFont="1" applyFill="1" applyBorder="1"/>
    <xf numFmtId="172" fontId="14" fillId="3" borderId="1" xfId="0" applyNumberFormat="1" applyFont="1" applyFill="1" applyBorder="1" applyAlignment="1">
      <alignment horizontal="center" vertical="center"/>
    </xf>
    <xf numFmtId="172" fontId="14" fillId="3" borderId="1" xfId="0" applyNumberFormat="1" applyFont="1" applyFill="1" applyBorder="1" applyAlignment="1">
      <alignment horizontal="right" vertical="center"/>
    </xf>
    <xf numFmtId="172" fontId="14" fillId="3" borderId="6" xfId="0" applyNumberFormat="1" applyFont="1" applyFill="1" applyBorder="1" applyAlignment="1">
      <alignment horizontal="center" vertical="center"/>
    </xf>
    <xf numFmtId="0" fontId="7" fillId="3" borderId="1"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7" fillId="3" borderId="4" xfId="0" applyFont="1" applyFill="1" applyBorder="1" applyAlignment="1">
      <alignment horizontal="center" vertical="center" wrapText="1"/>
    </xf>
    <xf numFmtId="43" fontId="7" fillId="3" borderId="1" xfId="0" applyNumberFormat="1" applyFont="1" applyFill="1" applyBorder="1" applyAlignment="1">
      <alignment horizontal="right" vertical="center" wrapText="1"/>
    </xf>
    <xf numFmtId="0" fontId="7" fillId="3" borderId="0" xfId="0" applyFont="1" applyFill="1"/>
    <xf numFmtId="43" fontId="7" fillId="2" borderId="1" xfId="0" applyNumberFormat="1" applyFont="1" applyFill="1" applyBorder="1" applyAlignment="1">
      <alignment horizontal="right" vertical="center" wrapText="1"/>
    </xf>
    <xf numFmtId="43" fontId="14" fillId="3" borderId="1" xfId="0" applyNumberFormat="1" applyFont="1" applyFill="1" applyBorder="1" applyAlignment="1">
      <alignment horizontal="right" vertical="center" wrapText="1"/>
    </xf>
    <xf numFmtId="43" fontId="14" fillId="3" borderId="6" xfId="0" applyNumberFormat="1" applyFont="1" applyFill="1" applyBorder="1" applyAlignment="1">
      <alignment horizontal="right" vertical="center" wrapText="1"/>
    </xf>
    <xf numFmtId="0" fontId="7" fillId="3" borderId="1" xfId="0" applyFont="1" applyFill="1" applyBorder="1" applyAlignment="1">
      <alignment vertical="center"/>
    </xf>
    <xf numFmtId="165" fontId="7" fillId="3" borderId="4" xfId="1" applyFont="1" applyFill="1" applyBorder="1" applyAlignment="1">
      <alignment horizontal="right" vertical="center"/>
    </xf>
    <xf numFmtId="165" fontId="14" fillId="3" borderId="6" xfId="1" applyFont="1" applyFill="1" applyBorder="1" applyAlignment="1">
      <alignment horizontal="right" vertical="center"/>
    </xf>
    <xf numFmtId="0" fontId="7" fillId="3" borderId="1" xfId="0" applyFont="1" applyFill="1" applyBorder="1" applyAlignment="1">
      <alignment horizontal="center"/>
    </xf>
    <xf numFmtId="165" fontId="7" fillId="3" borderId="1" xfId="1" applyFont="1" applyFill="1" applyBorder="1"/>
    <xf numFmtId="165" fontId="7" fillId="3" borderId="4" xfId="1" applyFont="1" applyFill="1" applyBorder="1"/>
    <xf numFmtId="165" fontId="7" fillId="2" borderId="1" xfId="1" applyFont="1" applyFill="1" applyBorder="1" applyAlignment="1">
      <alignment horizontal="center"/>
    </xf>
    <xf numFmtId="165" fontId="14" fillId="3" borderId="1" xfId="0" applyNumberFormat="1" applyFont="1" applyFill="1" applyBorder="1" applyAlignment="1">
      <alignment horizontal="right" vertical="center"/>
    </xf>
    <xf numFmtId="165" fontId="7" fillId="3" borderId="1" xfId="1" applyFont="1" applyFill="1" applyBorder="1" applyAlignment="1">
      <alignment horizontal="center"/>
    </xf>
    <xf numFmtId="165" fontId="31" fillId="3" borderId="1" xfId="1" applyFont="1" applyFill="1" applyBorder="1" applyAlignment="1">
      <alignment vertical="center"/>
    </xf>
    <xf numFmtId="165" fontId="31" fillId="3" borderId="4" xfId="1" applyFont="1" applyFill="1" applyBorder="1" applyAlignment="1">
      <alignment vertical="center"/>
    </xf>
    <xf numFmtId="0" fontId="12" fillId="3" borderId="4" xfId="0" applyFont="1" applyFill="1" applyBorder="1" applyAlignment="1">
      <alignment vertical="center" wrapText="1"/>
    </xf>
    <xf numFmtId="165" fontId="7" fillId="2" borderId="1" xfId="1" applyFont="1" applyFill="1" applyBorder="1" applyAlignment="1">
      <alignment vertical="center"/>
    </xf>
    <xf numFmtId="0" fontId="31" fillId="3" borderId="1" xfId="0" applyFont="1" applyFill="1" applyBorder="1" applyAlignment="1">
      <alignment horizontal="center"/>
    </xf>
    <xf numFmtId="165" fontId="31" fillId="3" borderId="1" xfId="1" applyFont="1" applyFill="1" applyBorder="1"/>
    <xf numFmtId="165" fontId="31" fillId="3" borderId="4" xfId="1" applyFont="1" applyFill="1" applyBorder="1"/>
    <xf numFmtId="165" fontId="12" fillId="7" borderId="1" xfId="1" applyFont="1" applyFill="1" applyBorder="1" applyAlignment="1">
      <alignment horizontal="center" vertical="center"/>
    </xf>
    <xf numFmtId="0" fontId="7" fillId="2" borderId="0" xfId="0" applyFont="1" applyFill="1" applyAlignment="1">
      <alignment vertical="center"/>
    </xf>
    <xf numFmtId="0" fontId="12" fillId="3" borderId="4" xfId="0" applyFont="1" applyFill="1" applyBorder="1" applyAlignment="1">
      <alignment horizontal="center" vertical="center" wrapText="1"/>
    </xf>
    <xf numFmtId="165" fontId="31" fillId="3" borderId="6" xfId="0" applyNumberFormat="1" applyFont="1" applyFill="1" applyBorder="1" applyAlignment="1">
      <alignment vertical="center"/>
    </xf>
    <xf numFmtId="165" fontId="7" fillId="3" borderId="1" xfId="1" applyFont="1" applyFill="1" applyBorder="1" applyAlignment="1">
      <alignment horizontal="center" vertical="center"/>
    </xf>
    <xf numFmtId="165" fontId="31" fillId="3" borderId="1" xfId="1" applyFont="1" applyFill="1" applyBorder="1" applyAlignment="1">
      <alignment horizontal="center"/>
    </xf>
    <xf numFmtId="174" fontId="14" fillId="3" borderId="1" xfId="0" applyNumberFormat="1" applyFont="1" applyFill="1" applyBorder="1" applyAlignment="1">
      <alignment horizontal="right" vertical="center"/>
    </xf>
    <xf numFmtId="0" fontId="12" fillId="10" borderId="1" xfId="0" applyFont="1" applyFill="1" applyBorder="1" applyAlignment="1">
      <alignment horizontal="center" vertical="center" wrapText="1"/>
    </xf>
    <xf numFmtId="165" fontId="7" fillId="3" borderId="1" xfId="1" applyFont="1" applyFill="1" applyBorder="1" applyAlignment="1">
      <alignment vertical="center"/>
    </xf>
    <xf numFmtId="165" fontId="7" fillId="3" borderId="4" xfId="1" applyFont="1" applyFill="1" applyBorder="1" applyAlignment="1">
      <alignment vertical="center"/>
    </xf>
    <xf numFmtId="165" fontId="31" fillId="2" borderId="1" xfId="1" applyFont="1" applyFill="1" applyBorder="1" applyAlignment="1">
      <alignment vertical="center"/>
    </xf>
    <xf numFmtId="0" fontId="14" fillId="3" borderId="1" xfId="0" applyFont="1" applyFill="1" applyBorder="1" applyAlignment="1">
      <alignment horizontal="center"/>
    </xf>
    <xf numFmtId="165" fontId="14" fillId="3" borderId="1" xfId="1" applyFont="1" applyFill="1" applyBorder="1"/>
    <xf numFmtId="165" fontId="14" fillId="3" borderId="4" xfId="1" applyFont="1" applyFill="1" applyBorder="1"/>
    <xf numFmtId="165" fontId="14" fillId="3" borderId="1" xfId="1" applyFont="1" applyFill="1" applyBorder="1" applyAlignment="1">
      <alignment horizontal="center"/>
    </xf>
    <xf numFmtId="0" fontId="12" fillId="3" borderId="0" xfId="0" applyFont="1" applyFill="1" applyAlignment="1">
      <alignment horizontal="center"/>
    </xf>
    <xf numFmtId="164" fontId="7" fillId="3" borderId="0" xfId="0" applyNumberFormat="1" applyFont="1" applyFill="1" applyAlignment="1">
      <alignment horizontal="right" vertical="center"/>
    </xf>
    <xf numFmtId="175" fontId="31" fillId="0" borderId="1" xfId="2" applyNumberFormat="1" applyFont="1" applyBorder="1" applyAlignment="1">
      <alignment horizontal="center" vertical="center" wrapText="1"/>
    </xf>
    <xf numFmtId="175" fontId="31" fillId="0" borderId="1" xfId="25" applyNumberFormat="1" applyFont="1" applyFill="1" applyBorder="1" applyAlignment="1">
      <alignment horizontal="right" vertical="center" wrapText="1"/>
    </xf>
    <xf numFmtId="175" fontId="31" fillId="3" borderId="1" xfId="2" applyNumberFormat="1" applyFont="1" applyFill="1" applyBorder="1" applyAlignment="1">
      <alignment horizontal="center" vertical="center" wrapText="1"/>
    </xf>
    <xf numFmtId="164" fontId="12" fillId="3" borderId="0" xfId="0" applyNumberFormat="1" applyFont="1" applyFill="1"/>
    <xf numFmtId="0" fontId="12" fillId="3" borderId="4" xfId="24" applyFont="1" applyFill="1" applyBorder="1" applyAlignment="1">
      <alignment horizontal="center" vertical="center"/>
    </xf>
    <xf numFmtId="0" fontId="7" fillId="2" borderId="1" xfId="0" applyFont="1" applyFill="1" applyBorder="1" applyAlignment="1">
      <alignment horizontal="center" vertical="center"/>
    </xf>
    <xf numFmtId="0" fontId="12" fillId="2" borderId="1" xfId="0" applyFont="1" applyFill="1" applyBorder="1" applyAlignment="1">
      <alignment horizontal="center" vertical="center"/>
    </xf>
    <xf numFmtId="4" fontId="12" fillId="3" borderId="1" xfId="0" applyNumberFormat="1" applyFont="1" applyFill="1" applyBorder="1"/>
    <xf numFmtId="165" fontId="7" fillId="3" borderId="1" xfId="0" applyNumberFormat="1" applyFont="1" applyFill="1" applyBorder="1"/>
    <xf numFmtId="4" fontId="7" fillId="3" borderId="1" xfId="0" applyNumberFormat="1" applyFont="1" applyFill="1" applyBorder="1"/>
    <xf numFmtId="4" fontId="12" fillId="0" borderId="1" xfId="0" applyNumberFormat="1" applyFont="1" applyBorder="1"/>
    <xf numFmtId="4" fontId="14" fillId="0" borderId="1" xfId="0" applyNumberFormat="1" applyFont="1" applyBorder="1"/>
    <xf numFmtId="4" fontId="7" fillId="0" borderId="1" xfId="0" applyNumberFormat="1" applyFont="1" applyBorder="1" applyAlignment="1">
      <alignment vertical="center"/>
    </xf>
    <xf numFmtId="4" fontId="31" fillId="0" borderId="1" xfId="0" applyNumberFormat="1" applyFont="1" applyBorder="1"/>
    <xf numFmtId="0" fontId="12" fillId="3" borderId="1" xfId="0" applyFont="1" applyFill="1" applyBorder="1" applyAlignment="1">
      <alignment horizontal="right" vertical="center"/>
    </xf>
    <xf numFmtId="164" fontId="7" fillId="3" borderId="0" xfId="0" applyNumberFormat="1" applyFont="1" applyFill="1"/>
    <xf numFmtId="1" fontId="9" fillId="0" borderId="1" xfId="2" applyNumberFormat="1" applyFont="1" applyBorder="1" applyAlignment="1">
      <alignment horizontal="center" vertical="center"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xf>
    <xf numFmtId="1" fontId="69" fillId="3" borderId="1" xfId="2" applyNumberFormat="1" applyFont="1" applyFill="1" applyBorder="1" applyAlignment="1">
      <alignment horizontal="center" vertical="center" wrapText="1"/>
    </xf>
    <xf numFmtId="0" fontId="9" fillId="0" borderId="1" xfId="24" applyFont="1" applyBorder="1" applyAlignment="1">
      <alignment horizontal="left" vertical="center" wrapText="1"/>
    </xf>
    <xf numFmtId="0" fontId="7" fillId="0" borderId="1" xfId="2" applyFont="1" applyBorder="1" applyAlignment="1">
      <alignment vertical="center" wrapText="1"/>
    </xf>
    <xf numFmtId="0" fontId="7" fillId="0" borderId="6" xfId="2" applyFont="1" applyBorder="1" applyAlignment="1">
      <alignment vertical="center" wrapText="1"/>
    </xf>
    <xf numFmtId="16" fontId="12" fillId="3" borderId="0" xfId="24" quotePrefix="1" applyNumberFormat="1" applyFont="1" applyFill="1"/>
    <xf numFmtId="0" fontId="12" fillId="3" borderId="0" xfId="0" quotePrefix="1" applyFont="1" applyFill="1"/>
    <xf numFmtId="0" fontId="7" fillId="3" borderId="0" xfId="0" quotePrefix="1" applyFont="1" applyFill="1"/>
    <xf numFmtId="41" fontId="12" fillId="3" borderId="2" xfId="24" applyNumberFormat="1" applyFont="1" applyFill="1" applyBorder="1"/>
    <xf numFmtId="0" fontId="12" fillId="0" borderId="2" xfId="24" applyFont="1" applyBorder="1"/>
    <xf numFmtId="1" fontId="12" fillId="0" borderId="1" xfId="24" applyNumberFormat="1" applyFont="1" applyBorder="1"/>
    <xf numFmtId="1" fontId="12" fillId="3" borderId="1" xfId="24" applyNumberFormat="1" applyFont="1" applyFill="1" applyBorder="1"/>
    <xf numFmtId="1" fontId="7" fillId="3" borderId="1" xfId="24" applyNumberFormat="1" applyFont="1" applyFill="1" applyBorder="1"/>
    <xf numFmtId="9" fontId="12" fillId="0" borderId="0" xfId="24" applyNumberFormat="1" applyFont="1"/>
    <xf numFmtId="0" fontId="12" fillId="3" borderId="0" xfId="0" applyFont="1" applyFill="1" applyAlignment="1">
      <alignment vertical="center"/>
    </xf>
    <xf numFmtId="4" fontId="12" fillId="3" borderId="0" xfId="0" applyNumberFormat="1" applyFont="1" applyFill="1"/>
    <xf numFmtId="4" fontId="7" fillId="3" borderId="1" xfId="0" applyNumberFormat="1" applyFont="1" applyFill="1" applyBorder="1" applyAlignment="1">
      <alignment vertical="center"/>
    </xf>
    <xf numFmtId="1" fontId="12" fillId="3" borderId="1" xfId="0" applyNumberFormat="1" applyFont="1" applyFill="1" applyBorder="1" applyAlignment="1">
      <alignment vertical="center"/>
    </xf>
    <xf numFmtId="1" fontId="7" fillId="3" borderId="1" xfId="0" applyNumberFormat="1" applyFont="1" applyFill="1" applyBorder="1" applyAlignment="1">
      <alignment vertical="center"/>
    </xf>
    <xf numFmtId="1" fontId="12" fillId="0" borderId="1" xfId="0" applyNumberFormat="1" applyFont="1" applyBorder="1" applyAlignment="1">
      <alignment vertical="center"/>
    </xf>
    <xf numFmtId="1" fontId="31" fillId="3" borderId="1" xfId="0" applyNumberFormat="1" applyFont="1" applyFill="1" applyBorder="1" applyAlignment="1">
      <alignment vertical="center"/>
    </xf>
    <xf numFmtId="1" fontId="14" fillId="3" borderId="1" xfId="0" applyNumberFormat="1" applyFont="1" applyFill="1" applyBorder="1" applyAlignment="1">
      <alignment vertical="center"/>
    </xf>
    <xf numFmtId="0" fontId="7" fillId="3" borderId="0" xfId="0" applyFont="1" applyFill="1" applyAlignment="1">
      <alignment vertical="center"/>
    </xf>
    <xf numFmtId="1" fontId="12" fillId="3" borderId="1" xfId="0" applyNumberFormat="1" applyFont="1" applyFill="1" applyBorder="1"/>
    <xf numFmtId="1" fontId="7" fillId="3" borderId="1" xfId="0" applyNumberFormat="1" applyFont="1" applyFill="1" applyBorder="1"/>
    <xf numFmtId="1" fontId="31" fillId="3" borderId="1" xfId="0" applyNumberFormat="1" applyFont="1" applyFill="1" applyBorder="1"/>
    <xf numFmtId="1" fontId="14" fillId="3" borderId="1" xfId="0" applyNumberFormat="1" applyFont="1" applyFill="1" applyBorder="1"/>
    <xf numFmtId="0" fontId="59" fillId="0" borderId="0" xfId="26" applyFont="1"/>
    <xf numFmtId="169" fontId="59" fillId="3" borderId="0" xfId="26" applyNumberFormat="1" applyFont="1" applyFill="1" applyAlignment="1" applyProtection="1">
      <alignment horizontal="center" vertical="center" wrapText="1"/>
      <protection locked="0"/>
    </xf>
    <xf numFmtId="0" fontId="59" fillId="3" borderId="0" xfId="26" applyFont="1" applyFill="1" applyAlignment="1" applyProtection="1">
      <alignment horizontal="left" vertical="center" wrapText="1"/>
      <protection locked="0"/>
    </xf>
    <xf numFmtId="0" fontId="59" fillId="3" borderId="0" xfId="26" applyFont="1" applyFill="1" applyAlignment="1" applyProtection="1">
      <alignment horizontal="center" vertical="center" wrapText="1"/>
      <protection locked="0"/>
    </xf>
    <xf numFmtId="0" fontId="59" fillId="0" borderId="0" xfId="26" applyFont="1" applyAlignment="1" applyProtection="1">
      <alignment horizontal="center" vertical="center" wrapText="1"/>
      <protection locked="0"/>
    </xf>
    <xf numFmtId="169" fontId="59" fillId="3" borderId="0" xfId="29" applyNumberFormat="1" applyFont="1" applyFill="1" applyAlignment="1" applyProtection="1">
      <alignment horizontal="center" vertical="center" wrapText="1"/>
      <protection locked="0"/>
    </xf>
    <xf numFmtId="0" fontId="59" fillId="0" borderId="0" xfId="26" applyFont="1" applyAlignment="1">
      <alignment horizontal="center" vertical="center"/>
    </xf>
    <xf numFmtId="169" fontId="7" fillId="0" borderId="2" xfId="26" applyNumberFormat="1" applyFont="1" applyBorder="1" applyAlignment="1" applyProtection="1">
      <alignment horizontal="center" vertical="center" wrapText="1"/>
      <protection locked="0"/>
    </xf>
    <xf numFmtId="0" fontId="7" fillId="0" borderId="2" xfId="26" applyFont="1" applyBorder="1" applyAlignment="1" applyProtection="1">
      <alignment horizontal="center" vertical="center" wrapText="1"/>
      <protection locked="0"/>
    </xf>
    <xf numFmtId="0" fontId="7" fillId="3" borderId="2" xfId="26" applyFont="1" applyFill="1" applyBorder="1" applyAlignment="1" applyProtection="1">
      <alignment horizontal="center" vertical="center" wrapText="1"/>
      <protection locked="0"/>
    </xf>
    <xf numFmtId="3" fontId="7" fillId="3" borderId="2" xfId="26" applyNumberFormat="1" applyFont="1" applyFill="1" applyBorder="1" applyAlignment="1" applyProtection="1">
      <alignment horizontal="center" vertical="center" wrapText="1"/>
      <protection locked="0"/>
    </xf>
    <xf numFmtId="169" fontId="7" fillId="3" borderId="2" xfId="29" applyNumberFormat="1" applyFont="1" applyFill="1" applyBorder="1" applyAlignment="1" applyProtection="1">
      <alignment horizontal="center" vertical="center" wrapText="1"/>
      <protection locked="0"/>
    </xf>
    <xf numFmtId="169" fontId="7" fillId="0" borderId="1" xfId="26" applyNumberFormat="1" applyFont="1" applyBorder="1" applyAlignment="1" applyProtection="1">
      <alignment horizontal="center" vertical="center" wrapText="1"/>
      <protection locked="0"/>
    </xf>
    <xf numFmtId="0" fontId="7" fillId="0" borderId="1" xfId="26" applyFont="1" applyBorder="1" applyAlignment="1" applyProtection="1">
      <alignment horizontal="center" vertical="center" wrapText="1"/>
      <protection locked="0"/>
    </xf>
    <xf numFmtId="0" fontId="7" fillId="3" borderId="1" xfId="26" applyFont="1" applyFill="1" applyBorder="1" applyAlignment="1" applyProtection="1">
      <alignment horizontal="center" vertical="center" wrapText="1"/>
      <protection locked="0"/>
    </xf>
    <xf numFmtId="176" fontId="7" fillId="3" borderId="1" xfId="29" applyNumberFormat="1" applyFont="1" applyFill="1" applyBorder="1" applyAlignment="1" applyProtection="1">
      <alignment horizontal="right" vertical="center" wrapText="1"/>
      <protection locked="0"/>
    </xf>
    <xf numFmtId="0" fontId="30" fillId="0" borderId="0" xfId="26" applyFont="1" applyAlignment="1">
      <alignment horizontal="center" vertical="center"/>
    </xf>
    <xf numFmtId="0" fontId="7" fillId="0" borderId="1" xfId="26" applyFont="1" applyBorder="1" applyAlignment="1">
      <alignment horizontal="center" vertical="center"/>
    </xf>
    <xf numFmtId="176" fontId="7" fillId="3" borderId="1" xfId="29" applyNumberFormat="1" applyFont="1" applyFill="1" applyBorder="1" applyAlignment="1">
      <alignment horizontal="right" vertical="center" wrapText="1"/>
    </xf>
    <xf numFmtId="0" fontId="31" fillId="0" borderId="1" xfId="26" applyFont="1" applyBorder="1" applyAlignment="1">
      <alignment horizontal="center" vertical="center"/>
    </xf>
    <xf numFmtId="171" fontId="12" fillId="0" borderId="1" xfId="29" applyNumberFormat="1" applyFont="1" applyFill="1" applyBorder="1" applyAlignment="1" applyProtection="1">
      <alignment horizontal="center" vertical="center" wrapText="1"/>
      <protection locked="0"/>
    </xf>
    <xf numFmtId="0" fontId="12" fillId="3" borderId="1" xfId="26" applyFont="1" applyFill="1" applyBorder="1" applyAlignment="1">
      <alignment horizontal="center" vertical="center" wrapText="1"/>
    </xf>
    <xf numFmtId="0" fontId="12" fillId="0" borderId="1" xfId="26" applyFont="1" applyBorder="1" applyAlignment="1">
      <alignment horizontal="center" vertical="center" wrapText="1"/>
    </xf>
    <xf numFmtId="176" fontId="9" fillId="3" borderId="1" xfId="26" applyNumberFormat="1" applyFont="1" applyFill="1" applyBorder="1" applyAlignment="1">
      <alignment horizontal="right" vertical="center" wrapText="1"/>
    </xf>
    <xf numFmtId="0" fontId="12" fillId="3" borderId="1" xfId="26" applyFont="1" applyFill="1" applyBorder="1" applyAlignment="1">
      <alignment horizontal="center" vertical="center"/>
    </xf>
    <xf numFmtId="176" fontId="12" fillId="3" borderId="1" xfId="29" applyNumberFormat="1" applyFont="1" applyFill="1" applyBorder="1" applyAlignment="1">
      <alignment horizontal="right" vertical="center" wrapText="1"/>
    </xf>
    <xf numFmtId="176" fontId="33" fillId="3" borderId="1" xfId="29" applyNumberFormat="1" applyFont="1" applyFill="1" applyBorder="1" applyAlignment="1">
      <alignment horizontal="right" vertical="center" wrapText="1"/>
    </xf>
    <xf numFmtId="0" fontId="7" fillId="3" borderId="1" xfId="26" applyFont="1" applyFill="1" applyBorder="1"/>
    <xf numFmtId="0" fontId="8" fillId="0" borderId="1" xfId="32" applyFont="1" applyBorder="1" applyAlignment="1" applyProtection="1">
      <alignment horizontal="justify" vertical="center" wrapText="1"/>
      <protection hidden="1"/>
    </xf>
    <xf numFmtId="0" fontId="12" fillId="0" borderId="1" xfId="26" applyFont="1" applyBorder="1" applyAlignment="1">
      <alignment horizontal="left"/>
    </xf>
    <xf numFmtId="0" fontId="12" fillId="3" borderId="1" xfId="26" applyFont="1" applyFill="1" applyBorder="1" applyAlignment="1">
      <alignment horizontal="center"/>
    </xf>
    <xf numFmtId="0" fontId="12" fillId="0" borderId="1" xfId="26" applyFont="1" applyBorder="1" applyAlignment="1">
      <alignment horizontal="center"/>
    </xf>
    <xf numFmtId="0" fontId="12" fillId="3" borderId="1" xfId="26" applyFont="1" applyFill="1" applyBorder="1" applyAlignment="1">
      <alignment horizontal="left"/>
    </xf>
    <xf numFmtId="0" fontId="12" fillId="3" borderId="1" xfId="26" applyFont="1" applyFill="1" applyBorder="1"/>
    <xf numFmtId="176" fontId="59" fillId="0" borderId="0" xfId="26" applyNumberFormat="1" applyFont="1"/>
    <xf numFmtId="0" fontId="12" fillId="0" borderId="1" xfId="26" applyFont="1" applyBorder="1" applyAlignment="1">
      <alignment horizontal="center" vertical="center"/>
    </xf>
    <xf numFmtId="176" fontId="12" fillId="0" borderId="1" xfId="26" applyNumberFormat="1" applyFont="1" applyBorder="1" applyAlignment="1">
      <alignment horizontal="justify" vertical="center" wrapText="1"/>
    </xf>
    <xf numFmtId="3" fontId="12" fillId="0" borderId="1" xfId="26" applyNumberFormat="1" applyFont="1" applyBorder="1" applyAlignment="1">
      <alignment horizontal="center" vertical="center" wrapText="1"/>
    </xf>
    <xf numFmtId="176" fontId="12" fillId="0" borderId="1"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12" fillId="0" borderId="1" xfId="25" applyNumberFormat="1" applyFont="1" applyFill="1" applyBorder="1" applyAlignment="1" applyProtection="1">
      <alignment horizontal="right" vertical="center" wrapText="1"/>
      <protection hidden="1"/>
    </xf>
    <xf numFmtId="3" fontId="59" fillId="0" borderId="0" xfId="26" applyNumberFormat="1" applyFont="1"/>
    <xf numFmtId="1" fontId="12" fillId="0" borderId="1" xfId="26" applyNumberFormat="1" applyFont="1" applyBorder="1" applyAlignment="1">
      <alignment horizontal="center" vertical="center" wrapText="1"/>
    </xf>
    <xf numFmtId="3" fontId="12" fillId="0" borderId="1" xfId="26" quotePrefix="1" applyNumberFormat="1" applyFont="1" applyBorder="1" applyAlignment="1">
      <alignment horizontal="center" vertical="center" wrapText="1"/>
    </xf>
    <xf numFmtId="176" fontId="12" fillId="3" borderId="1" xfId="4" applyNumberFormat="1" applyFont="1" applyFill="1" applyBorder="1" applyAlignment="1">
      <alignment horizontal="right" vertical="center" wrapText="1"/>
    </xf>
    <xf numFmtId="0" fontId="12" fillId="0" borderId="1" xfId="26" applyFont="1" applyBorder="1" applyAlignment="1">
      <alignment vertical="center"/>
    </xf>
    <xf numFmtId="3" fontId="60" fillId="2" borderId="0" xfId="26" applyNumberFormat="1" applyFont="1" applyFill="1"/>
    <xf numFmtId="0" fontId="9" fillId="3" borderId="1" xfId="24" applyFont="1" applyFill="1" applyBorder="1" applyAlignment="1">
      <alignment horizontal="left" vertical="center" wrapText="1"/>
    </xf>
    <xf numFmtId="0" fontId="9" fillId="3" borderId="1" xfId="14" applyFont="1" applyFill="1" applyBorder="1" applyAlignment="1" applyProtection="1">
      <alignment horizontal="center" vertical="center" wrapText="1"/>
      <protection locked="0"/>
    </xf>
    <xf numFmtId="176" fontId="9" fillId="3" borderId="1" xfId="29" applyNumberFormat="1" applyFont="1" applyFill="1" applyBorder="1" applyAlignment="1">
      <alignment horizontal="right" vertical="center" wrapText="1"/>
    </xf>
    <xf numFmtId="176" fontId="9" fillId="3" borderId="1" xfId="29" applyNumberFormat="1" applyFont="1" applyFill="1" applyBorder="1" applyAlignment="1">
      <alignment horizontal="right" vertical="center"/>
    </xf>
    <xf numFmtId="0" fontId="7" fillId="0" borderId="1" xfId="26" applyFont="1" applyBorder="1" applyAlignment="1">
      <alignment vertical="center"/>
    </xf>
    <xf numFmtId="3" fontId="7" fillId="0" borderId="1" xfId="26" quotePrefix="1" applyNumberFormat="1" applyFont="1" applyBorder="1" applyAlignment="1">
      <alignment horizontal="center" vertical="center" wrapText="1"/>
    </xf>
    <xf numFmtId="0" fontId="7" fillId="0" borderId="1" xfId="26" applyFont="1" applyBorder="1" applyAlignment="1">
      <alignment horizontal="center" vertical="center" wrapText="1"/>
    </xf>
    <xf numFmtId="0" fontId="30" fillId="0" borderId="0" xfId="26" applyFont="1"/>
    <xf numFmtId="3" fontId="30" fillId="0" borderId="0" xfId="26" applyNumberFormat="1" applyFont="1"/>
    <xf numFmtId="1" fontId="9" fillId="3" borderId="1" xfId="2" applyNumberFormat="1" applyFont="1" applyFill="1" applyBorder="1" applyAlignment="1">
      <alignment horizontal="center" vertical="center" wrapText="1"/>
    </xf>
    <xf numFmtId="0" fontId="17" fillId="3" borderId="1" xfId="26" applyFont="1" applyFill="1" applyBorder="1" applyAlignment="1" applyProtection="1">
      <alignment horizontal="center" vertical="center" wrapText="1"/>
      <protection locked="0"/>
    </xf>
    <xf numFmtId="176" fontId="12" fillId="0" borderId="1" xfId="29" applyNumberFormat="1" applyFont="1" applyFill="1" applyBorder="1" applyAlignment="1">
      <alignment horizontal="right" vertical="center" wrapText="1"/>
    </xf>
    <xf numFmtId="0" fontId="9" fillId="3" borderId="1" xfId="24" applyFont="1" applyFill="1" applyBorder="1" applyAlignment="1" applyProtection="1">
      <alignment horizontal="center" vertical="center" wrapText="1"/>
      <protection locked="0"/>
    </xf>
    <xf numFmtId="0" fontId="66" fillId="0" borderId="1" xfId="26" applyFont="1" applyBorder="1" applyAlignment="1">
      <alignment horizontal="center" vertical="center"/>
    </xf>
    <xf numFmtId="0" fontId="30" fillId="0" borderId="1" xfId="26" applyFont="1" applyBorder="1"/>
    <xf numFmtId="0" fontId="9" fillId="3" borderId="1" xfId="24" applyFont="1" applyFill="1" applyBorder="1" applyAlignment="1" applyProtection="1">
      <alignment horizontal="left" vertical="center" wrapText="1"/>
      <protection locked="0"/>
    </xf>
    <xf numFmtId="0" fontId="12" fillId="0" borderId="1" xfId="26" applyFont="1" applyBorder="1"/>
    <xf numFmtId="176" fontId="7" fillId="0" borderId="1" xfId="4" applyNumberFormat="1" applyFont="1" applyBorder="1" applyAlignment="1">
      <alignment horizontal="right" vertical="center" wrapText="1"/>
    </xf>
    <xf numFmtId="0" fontId="12" fillId="0" borderId="1" xfId="26" quotePrefix="1" applyFont="1" applyBorder="1" applyAlignment="1">
      <alignment horizontal="center" vertical="center"/>
    </xf>
    <xf numFmtId="169" fontId="59" fillId="0" borderId="0" xfId="26" applyNumberFormat="1" applyFont="1" applyAlignment="1">
      <alignment horizontal="center"/>
    </xf>
    <xf numFmtId="0" fontId="59" fillId="0" borderId="0" xfId="26" applyFont="1" applyAlignment="1">
      <alignment horizontal="left"/>
    </xf>
    <xf numFmtId="0" fontId="59" fillId="3" borderId="0" xfId="26" applyFont="1" applyFill="1" applyAlignment="1">
      <alignment horizontal="center"/>
    </xf>
    <xf numFmtId="0" fontId="59" fillId="0" borderId="0" xfId="26" applyFont="1" applyAlignment="1">
      <alignment horizontal="center"/>
    </xf>
    <xf numFmtId="0" fontId="59" fillId="3" borderId="0" xfId="26" applyFont="1" applyFill="1" applyAlignment="1">
      <alignment horizontal="left"/>
    </xf>
    <xf numFmtId="0" fontId="59" fillId="3" borderId="0" xfId="26" applyFont="1" applyFill="1"/>
    <xf numFmtId="0" fontId="7" fillId="3" borderId="6" xfId="26" applyFont="1" applyFill="1" applyBorder="1" applyAlignment="1" applyProtection="1">
      <alignment vertical="center" wrapText="1"/>
      <protection locked="0"/>
    </xf>
    <xf numFmtId="176" fontId="12" fillId="3" borderId="1" xfId="29" applyNumberFormat="1" applyFont="1" applyFill="1" applyBorder="1" applyAlignment="1">
      <alignment horizontal="right" vertical="center"/>
    </xf>
    <xf numFmtId="176" fontId="12" fillId="3" borderId="1" xfId="26" applyNumberFormat="1" applyFont="1" applyFill="1" applyBorder="1" applyAlignment="1">
      <alignment horizontal="right" vertical="center" wrapText="1"/>
    </xf>
    <xf numFmtId="176" fontId="7" fillId="3" borderId="1" xfId="26" applyNumberFormat="1" applyFont="1" applyFill="1" applyBorder="1" applyAlignment="1">
      <alignment vertical="center"/>
    </xf>
    <xf numFmtId="176" fontId="31" fillId="3" borderId="1" xfId="26" applyNumberFormat="1" applyFont="1" applyFill="1" applyBorder="1" applyAlignment="1">
      <alignment vertical="center"/>
    </xf>
    <xf numFmtId="0" fontId="33" fillId="3" borderId="1" xfId="24" applyFont="1" applyFill="1" applyBorder="1" applyAlignment="1">
      <alignment horizontal="left" vertical="center" wrapText="1"/>
    </xf>
    <xf numFmtId="0" fontId="33" fillId="3" borderId="1" xfId="14" applyFont="1" applyFill="1" applyBorder="1" applyAlignment="1" applyProtection="1">
      <alignment horizontal="center" vertical="center" wrapText="1"/>
      <protection locked="0"/>
    </xf>
    <xf numFmtId="0" fontId="31" fillId="0" borderId="1" xfId="26" applyFont="1" applyBorder="1" applyAlignment="1">
      <alignment vertical="center"/>
    </xf>
    <xf numFmtId="3" fontId="31" fillId="0" borderId="1" xfId="26" quotePrefix="1" applyNumberFormat="1" applyFont="1" applyBorder="1" applyAlignment="1">
      <alignment horizontal="center" vertical="center" wrapText="1"/>
    </xf>
    <xf numFmtId="0" fontId="31" fillId="0" borderId="1" xfId="26" applyFont="1" applyBorder="1" applyAlignment="1">
      <alignment horizontal="center" vertical="center" wrapText="1"/>
    </xf>
    <xf numFmtId="0" fontId="72" fillId="0" borderId="0" xfId="26" applyFont="1"/>
    <xf numFmtId="0" fontId="17" fillId="3" borderId="1" xfId="26" applyFont="1" applyFill="1" applyBorder="1" applyAlignment="1" applyProtection="1">
      <alignment vertical="center" wrapText="1"/>
      <protection locked="0"/>
    </xf>
    <xf numFmtId="0" fontId="33" fillId="0" borderId="1" xfId="32" applyFont="1" applyBorder="1" applyAlignment="1" applyProtection="1">
      <alignment horizontal="justify" vertical="center" wrapText="1"/>
      <protection hidden="1"/>
    </xf>
    <xf numFmtId="0" fontId="14" fillId="0" borderId="1" xfId="26" applyFont="1" applyBorder="1" applyAlignment="1">
      <alignment horizontal="left"/>
    </xf>
    <xf numFmtId="0" fontId="14" fillId="3" borderId="1" xfId="26" applyFont="1" applyFill="1" applyBorder="1" applyAlignment="1">
      <alignment horizontal="center"/>
    </xf>
    <xf numFmtId="0" fontId="14" fillId="0" borderId="1" xfId="26" applyFont="1" applyBorder="1" applyAlignment="1">
      <alignment horizontal="center"/>
    </xf>
    <xf numFmtId="0" fontId="14" fillId="3" borderId="1" xfId="26" applyFont="1" applyFill="1" applyBorder="1" applyAlignment="1">
      <alignment horizontal="left"/>
    </xf>
    <xf numFmtId="0" fontId="71" fillId="0" borderId="0" xfId="26" applyFont="1"/>
    <xf numFmtId="176" fontId="71" fillId="0" borderId="0" xfId="26" applyNumberFormat="1" applyFont="1"/>
    <xf numFmtId="0" fontId="14" fillId="3" borderId="1" xfId="26" applyFont="1" applyFill="1" applyBorder="1"/>
    <xf numFmtId="176" fontId="31" fillId="0" borderId="1" xfId="26" applyNumberFormat="1" applyFont="1" applyBorder="1" applyAlignment="1">
      <alignment horizontal="center" vertical="center" wrapText="1"/>
    </xf>
    <xf numFmtId="176" fontId="30" fillId="0" borderId="0" xfId="26" applyNumberFormat="1" applyFont="1" applyAlignment="1">
      <alignment horizontal="center" vertical="center"/>
    </xf>
    <xf numFmtId="166" fontId="30" fillId="0" borderId="0" xfId="26" applyNumberFormat="1" applyFont="1"/>
    <xf numFmtId="0" fontId="59" fillId="0" borderId="1" xfId="26" applyFont="1" applyBorder="1"/>
    <xf numFmtId="0" fontId="71" fillId="0" borderId="1" xfId="26" applyFont="1" applyBorder="1"/>
    <xf numFmtId="3" fontId="59" fillId="0" borderId="1" xfId="26" applyNumberFormat="1" applyFont="1" applyBorder="1"/>
    <xf numFmtId="0" fontId="72" fillId="0" borderId="1" xfId="26" applyFont="1" applyBorder="1" applyAlignment="1">
      <alignment vertical="center"/>
    </xf>
    <xf numFmtId="164" fontId="7" fillId="3" borderId="0" xfId="0" quotePrefix="1" applyNumberFormat="1" applyFont="1" applyFill="1"/>
    <xf numFmtId="0" fontId="59" fillId="2" borderId="0" xfId="26" applyFont="1" applyFill="1"/>
    <xf numFmtId="0" fontId="69" fillId="3" borderId="1" xfId="0" applyFont="1" applyFill="1" applyBorder="1" applyAlignment="1">
      <alignment vertical="center" wrapText="1"/>
    </xf>
    <xf numFmtId="0" fontId="69" fillId="3" borderId="1" xfId="0" applyFont="1" applyFill="1" applyBorder="1" applyAlignment="1">
      <alignment horizontal="center" vertical="center" wrapText="1"/>
    </xf>
    <xf numFmtId="164" fontId="31" fillId="3" borderId="0" xfId="0" applyNumberFormat="1" applyFont="1" applyFill="1"/>
    <xf numFmtId="165" fontId="31" fillId="3" borderId="0" xfId="1" applyFont="1" applyFill="1" applyBorder="1" applyAlignment="1">
      <alignment vertical="center"/>
    </xf>
    <xf numFmtId="4" fontId="31" fillId="3" borderId="1" xfId="0" applyNumberFormat="1" applyFont="1" applyFill="1" applyBorder="1"/>
    <xf numFmtId="165" fontId="12" fillId="3" borderId="1" xfId="1"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77" fontId="12" fillId="3" borderId="1" xfId="1" applyNumberFormat="1" applyFont="1" applyFill="1" applyBorder="1" applyAlignment="1">
      <alignment horizontal="right" vertical="center"/>
    </xf>
    <xf numFmtId="0" fontId="69" fillId="3" borderId="1" xfId="0" applyFont="1" applyFill="1" applyBorder="1" applyAlignment="1">
      <alignment horizontal="center" wrapText="1"/>
    </xf>
    <xf numFmtId="0" fontId="70" fillId="3" borderId="1" xfId="0" applyFont="1" applyFill="1" applyBorder="1" applyAlignment="1">
      <alignment horizontal="center" vertical="center"/>
    </xf>
    <xf numFmtId="2" fontId="12" fillId="3" borderId="1" xfId="0" applyNumberFormat="1" applyFont="1" applyFill="1" applyBorder="1"/>
    <xf numFmtId="0" fontId="69" fillId="3" borderId="1" xfId="24" applyFont="1" applyFill="1" applyBorder="1" applyAlignment="1">
      <alignment horizontal="left" vertical="center" wrapText="1"/>
    </xf>
    <xf numFmtId="0" fontId="69" fillId="3" borderId="1" xfId="0" applyFont="1" applyFill="1" applyBorder="1" applyAlignment="1">
      <alignment horizontal="center" vertical="center"/>
    </xf>
    <xf numFmtId="173" fontId="31" fillId="3" borderId="1" xfId="24" applyNumberFormat="1" applyFont="1" applyFill="1" applyBorder="1" applyAlignment="1">
      <alignment horizontal="right" vertical="center" wrapText="1"/>
    </xf>
    <xf numFmtId="0" fontId="13" fillId="2" borderId="7" xfId="6" applyFont="1" applyFill="1" applyBorder="1" applyAlignment="1">
      <alignment horizontal="center" vertical="center" wrapText="1"/>
    </xf>
    <xf numFmtId="0" fontId="13" fillId="2" borderId="2" xfId="6" applyFont="1" applyFill="1" applyBorder="1" applyAlignment="1">
      <alignment horizontal="center" vertical="center" wrapText="1"/>
    </xf>
    <xf numFmtId="167" fontId="38" fillId="3" borderId="0" xfId="6" applyNumberFormat="1" applyFont="1" applyFill="1" applyAlignment="1">
      <alignment horizontal="center" vertical="center" wrapText="1"/>
    </xf>
    <xf numFmtId="0" fontId="13" fillId="3" borderId="0" xfId="6" applyFont="1" applyFill="1" applyAlignment="1">
      <alignment horizontal="center" vertical="center" wrapText="1"/>
    </xf>
    <xf numFmtId="0" fontId="13" fillId="2" borderId="1" xfId="6" applyFont="1" applyFill="1" applyBorder="1" applyAlignment="1">
      <alignment horizontal="center" vertical="center" wrapText="1"/>
    </xf>
    <xf numFmtId="0" fontId="13" fillId="3" borderId="1" xfId="6" applyFont="1" applyFill="1" applyBorder="1" applyAlignment="1">
      <alignment horizontal="center" vertical="center" wrapText="1"/>
    </xf>
    <xf numFmtId="0" fontId="13" fillId="3" borderId="7" xfId="6" applyFont="1" applyFill="1" applyBorder="1" applyAlignment="1">
      <alignment horizontal="center" vertical="center" wrapText="1"/>
    </xf>
    <xf numFmtId="0" fontId="13" fillId="3" borderId="2" xfId="6" applyFont="1" applyFill="1" applyBorder="1" applyAlignment="1">
      <alignment horizontal="center" vertical="center" wrapText="1"/>
    </xf>
    <xf numFmtId="0" fontId="15" fillId="3" borderId="0" xfId="6" applyFont="1" applyFill="1" applyAlignment="1">
      <alignment horizontal="center" wrapText="1"/>
    </xf>
    <xf numFmtId="169" fontId="7" fillId="3" borderId="7" xfId="29" applyNumberFormat="1" applyFont="1" applyFill="1" applyBorder="1" applyAlignment="1" applyProtection="1">
      <alignment horizontal="center" vertical="center" wrapText="1"/>
      <protection locked="0"/>
    </xf>
    <xf numFmtId="169" fontId="7" fillId="3" borderId="3" xfId="29" applyNumberFormat="1" applyFont="1" applyFill="1" applyBorder="1" applyAlignment="1" applyProtection="1">
      <alignment horizontal="center" vertical="center" wrapText="1"/>
      <protection locked="0"/>
    </xf>
    <xf numFmtId="169" fontId="7" fillId="3" borderId="2" xfId="29" applyNumberFormat="1" applyFont="1" applyFill="1" applyBorder="1" applyAlignment="1" applyProtection="1">
      <alignment horizontal="center" vertical="center" wrapText="1"/>
      <protection locked="0"/>
    </xf>
    <xf numFmtId="0" fontId="7" fillId="3" borderId="7" xfId="26" applyFont="1" applyFill="1" applyBorder="1" applyAlignment="1" applyProtection="1">
      <alignment horizontal="center" vertical="center" wrapText="1"/>
      <protection locked="0"/>
    </xf>
    <xf numFmtId="0" fontId="7" fillId="3" borderId="2" xfId="26" applyFont="1" applyFill="1" applyBorder="1" applyAlignment="1" applyProtection="1">
      <alignment horizontal="center" vertical="center" wrapText="1"/>
      <protection locked="0"/>
    </xf>
    <xf numFmtId="0" fontId="7" fillId="0" borderId="7" xfId="2" applyFont="1" applyBorder="1" applyAlignment="1">
      <alignment horizontal="center" vertical="center" wrapText="1"/>
    </xf>
    <xf numFmtId="0" fontId="7" fillId="0" borderId="2" xfId="2" applyFont="1" applyBorder="1" applyAlignment="1">
      <alignment horizontal="center" vertical="center" wrapText="1"/>
    </xf>
    <xf numFmtId="0" fontId="7" fillId="3" borderId="5" xfId="26" applyFont="1" applyFill="1" applyBorder="1" applyAlignment="1" applyProtection="1">
      <alignment horizontal="center" vertical="center" wrapText="1"/>
      <protection locked="0"/>
    </xf>
    <xf numFmtId="0" fontId="7" fillId="3" borderId="4" xfId="26" applyFont="1" applyFill="1" applyBorder="1" applyAlignment="1" applyProtection="1">
      <alignment horizontal="center" vertical="center" wrapText="1"/>
      <protection locked="0"/>
    </xf>
    <xf numFmtId="0" fontId="7" fillId="3" borderId="3" xfId="26" applyFont="1" applyFill="1" applyBorder="1" applyAlignment="1" applyProtection="1">
      <alignment horizontal="center" vertical="center" wrapText="1"/>
      <protection locked="0"/>
    </xf>
    <xf numFmtId="169" fontId="30" fillId="0" borderId="0" xfId="26" applyNumberFormat="1" applyFont="1" applyAlignment="1">
      <alignment horizontal="right" vertical="center"/>
    </xf>
    <xf numFmtId="169" fontId="30" fillId="0" borderId="0" xfId="26" applyNumberFormat="1" applyFont="1" applyAlignment="1">
      <alignment horizontal="center" vertical="center" wrapText="1"/>
    </xf>
    <xf numFmtId="169" fontId="30" fillId="0" borderId="0" xfId="26" applyNumberFormat="1" applyFont="1" applyAlignment="1">
      <alignment horizontal="center" vertical="center"/>
    </xf>
    <xf numFmtId="169" fontId="71" fillId="0" borderId="0" xfId="26" applyNumberFormat="1" applyFont="1" applyAlignment="1">
      <alignment horizontal="center" vertical="center" wrapText="1"/>
    </xf>
    <xf numFmtId="169" fontId="71" fillId="0" borderId="0" xfId="26" applyNumberFormat="1" applyFont="1" applyAlignment="1">
      <alignment horizontal="center" vertical="center"/>
    </xf>
    <xf numFmtId="169" fontId="71" fillId="3" borderId="8" xfId="29" applyNumberFormat="1" applyFont="1" applyFill="1" applyBorder="1" applyAlignment="1" applyProtection="1">
      <alignment horizontal="right" vertical="center" wrapText="1"/>
      <protection locked="0"/>
    </xf>
    <xf numFmtId="169" fontId="7" fillId="0" borderId="7" xfId="26" applyNumberFormat="1" applyFont="1" applyBorder="1" applyAlignment="1" applyProtection="1">
      <alignment horizontal="center" vertical="center" wrapText="1"/>
      <protection locked="0"/>
    </xf>
    <xf numFmtId="169" fontId="7" fillId="0" borderId="3" xfId="26" applyNumberFormat="1" applyFont="1" applyBorder="1" applyAlignment="1" applyProtection="1">
      <alignment horizontal="center" vertical="center" wrapText="1"/>
      <protection locked="0"/>
    </xf>
    <xf numFmtId="169" fontId="7" fillId="0" borderId="2" xfId="26" applyNumberFormat="1" applyFont="1" applyBorder="1" applyAlignment="1" applyProtection="1">
      <alignment horizontal="center" vertical="center" wrapText="1"/>
      <protection locked="0"/>
    </xf>
    <xf numFmtId="0" fontId="7" fillId="0" borderId="7" xfId="26" applyFont="1" applyBorder="1" applyAlignment="1" applyProtection="1">
      <alignment horizontal="center" vertical="center" wrapText="1"/>
      <protection locked="0"/>
    </xf>
    <xf numFmtId="0" fontId="7" fillId="0" borderId="3" xfId="26" applyFont="1" applyBorder="1" applyAlignment="1" applyProtection="1">
      <alignment horizontal="center" vertical="center" wrapText="1"/>
      <protection locked="0"/>
    </xf>
    <xf numFmtId="0" fontId="7" fillId="0" borderId="2" xfId="26" applyFont="1" applyBorder="1" applyAlignment="1" applyProtection="1">
      <alignment horizontal="center" vertical="center" wrapText="1"/>
      <protection locked="0"/>
    </xf>
    <xf numFmtId="3" fontId="7" fillId="3" borderId="7" xfId="26" applyNumberFormat="1" applyFont="1" applyFill="1" applyBorder="1" applyAlignment="1" applyProtection="1">
      <alignment horizontal="center" vertical="center" wrapText="1"/>
      <protection locked="0"/>
    </xf>
    <xf numFmtId="3" fontId="7" fillId="3" borderId="3" xfId="26" applyNumberFormat="1" applyFont="1" applyFill="1" applyBorder="1" applyAlignment="1" applyProtection="1">
      <alignment horizontal="center" vertical="center" wrapText="1"/>
      <protection locked="0"/>
    </xf>
    <xf numFmtId="3" fontId="7" fillId="3" borderId="2" xfId="26" applyNumberFormat="1" applyFont="1" applyFill="1" applyBorder="1" applyAlignment="1" applyProtection="1">
      <alignment horizontal="center" vertical="center" wrapText="1"/>
      <protection locked="0"/>
    </xf>
    <xf numFmtId="0" fontId="7" fillId="3" borderId="1" xfId="2" applyFont="1" applyFill="1" applyBorder="1" applyAlignment="1">
      <alignment horizontal="center" vertical="center" wrapText="1"/>
    </xf>
    <xf numFmtId="0" fontId="7" fillId="0" borderId="1" xfId="2" applyFont="1" applyBorder="1" applyAlignment="1">
      <alignment horizontal="center" vertical="center" wrapText="1"/>
    </xf>
    <xf numFmtId="41" fontId="7" fillId="3" borderId="1" xfId="25" applyFont="1" applyFill="1" applyBorder="1" applyAlignment="1">
      <alignment horizontal="center" vertical="center" wrapText="1"/>
    </xf>
    <xf numFmtId="0" fontId="7" fillId="0" borderId="13" xfId="2" applyFont="1" applyBorder="1" applyAlignment="1">
      <alignment horizontal="center" vertical="center" wrapText="1"/>
    </xf>
    <xf numFmtId="0" fontId="7" fillId="0" borderId="9" xfId="2" applyFont="1" applyBorder="1" applyAlignment="1">
      <alignment horizontal="center" vertical="center" wrapText="1"/>
    </xf>
    <xf numFmtId="0" fontId="7" fillId="0" borderId="8" xfId="2" applyFont="1" applyBorder="1" applyAlignment="1">
      <alignment horizontal="center" vertical="center" wrapText="1"/>
    </xf>
    <xf numFmtId="0" fontId="7" fillId="0" borderId="12" xfId="2"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4" fillId="3" borderId="8" xfId="2" applyFont="1" applyFill="1" applyBorder="1" applyAlignment="1">
      <alignment horizontal="right" vertical="center"/>
    </xf>
    <xf numFmtId="0" fontId="7" fillId="3" borderId="1" xfId="2" applyFont="1" applyFill="1" applyBorder="1" applyAlignment="1">
      <alignment horizontal="center" vertical="center"/>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14" fillId="3" borderId="10" xfId="2" applyFont="1" applyFill="1" applyBorder="1" applyAlignment="1">
      <alignment horizontal="center" vertical="center"/>
    </xf>
    <xf numFmtId="0" fontId="14" fillId="3" borderId="0" xfId="2" applyFont="1" applyFill="1" applyAlignment="1">
      <alignment horizontal="center" vertical="center"/>
    </xf>
    <xf numFmtId="43" fontId="7" fillId="3" borderId="0" xfId="2" applyNumberFormat="1" applyFont="1" applyFill="1" applyAlignment="1">
      <alignment horizontal="center" vertical="center"/>
    </xf>
    <xf numFmtId="0" fontId="7" fillId="3" borderId="0" xfId="2" applyFont="1" applyFill="1" applyAlignment="1">
      <alignment horizontal="center" vertical="center"/>
    </xf>
    <xf numFmtId="43" fontId="12" fillId="3" borderId="0" xfId="0" applyNumberFormat="1" applyFont="1" applyFill="1" applyAlignment="1">
      <alignment horizontal="center"/>
    </xf>
    <xf numFmtId="0" fontId="7" fillId="3" borderId="0" xfId="0" applyFont="1" applyFill="1" applyAlignment="1">
      <alignment horizontal="right"/>
    </xf>
    <xf numFmtId="0" fontId="7" fillId="3" borderId="0" xfId="2" applyFont="1" applyFill="1" applyAlignment="1">
      <alignment horizontal="right" vertical="center" wrapText="1"/>
    </xf>
    <xf numFmtId="0" fontId="7" fillId="3" borderId="0" xfId="2" applyFont="1" applyFill="1" applyAlignment="1">
      <alignment horizontal="center" vertical="center" wrapText="1"/>
    </xf>
    <xf numFmtId="0" fontId="14" fillId="3" borderId="8" xfId="2" applyFont="1" applyFill="1" applyBorder="1" applyAlignment="1">
      <alignment horizontal="right" vertical="center" wrapText="1"/>
    </xf>
    <xf numFmtId="49" fontId="7" fillId="3" borderId="1" xfId="2" applyNumberFormat="1" applyFont="1" applyFill="1" applyBorder="1" applyAlignment="1">
      <alignment horizontal="center" vertical="center" wrapText="1"/>
    </xf>
    <xf numFmtId="0" fontId="8" fillId="2" borderId="0" xfId="0" applyFont="1" applyFill="1" applyAlignment="1">
      <alignment horizontal="center" vertical="center"/>
    </xf>
    <xf numFmtId="0" fontId="14" fillId="3" borderId="0" xfId="2" applyFont="1" applyFill="1" applyAlignment="1">
      <alignment horizontal="center" vertical="center" wrapText="1"/>
    </xf>
    <xf numFmtId="0" fontId="40" fillId="3" borderId="1" xfId="2" applyFont="1" applyFill="1" applyBorder="1" applyAlignment="1">
      <alignment horizontal="center" vertical="center" wrapText="1"/>
    </xf>
    <xf numFmtId="0" fontId="40" fillId="3" borderId="0" xfId="2" applyFont="1" applyFill="1" applyAlignment="1">
      <alignment horizontal="right" vertical="center" wrapText="1"/>
    </xf>
    <xf numFmtId="0" fontId="40" fillId="3" borderId="0" xfId="2" applyFont="1" applyFill="1" applyAlignment="1">
      <alignment horizontal="center" vertical="center" wrapText="1"/>
    </xf>
    <xf numFmtId="0" fontId="41" fillId="3" borderId="0" xfId="2" applyFont="1" applyFill="1" applyAlignment="1">
      <alignment horizontal="center" vertical="center" wrapText="1"/>
    </xf>
    <xf numFmtId="0" fontId="41" fillId="3" borderId="8" xfId="2" applyFont="1" applyFill="1" applyBorder="1" applyAlignment="1">
      <alignment horizontal="right" vertical="center" wrapText="1"/>
    </xf>
    <xf numFmtId="49" fontId="40" fillId="3" borderId="1" xfId="2" applyNumberFormat="1"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9" fillId="3" borderId="2" xfId="0" applyFont="1" applyFill="1" applyBorder="1" applyAlignment="1">
      <alignment horizontal="center" vertical="center" wrapText="1"/>
    </xf>
    <xf numFmtId="0" fontId="49" fillId="3" borderId="1" xfId="0" applyFont="1" applyFill="1" applyBorder="1" applyAlignment="1">
      <alignment horizontal="center" vertical="center"/>
    </xf>
    <xf numFmtId="0" fontId="51" fillId="3" borderId="0" xfId="0" applyFont="1" applyFill="1" applyAlignment="1">
      <alignment horizontal="right"/>
    </xf>
    <xf numFmtId="0" fontId="49" fillId="3" borderId="6"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49" fillId="3" borderId="4"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51" fillId="3" borderId="2" xfId="0" applyFont="1" applyFill="1" applyBorder="1" applyAlignment="1">
      <alignment horizontal="center" vertical="center" wrapText="1"/>
    </xf>
    <xf numFmtId="0" fontId="40" fillId="3" borderId="7" xfId="2" applyFont="1" applyFill="1" applyBorder="1" applyAlignment="1">
      <alignment horizontal="center" vertical="center"/>
    </xf>
    <xf numFmtId="0" fontId="40" fillId="3" borderId="3" xfId="2" applyFont="1" applyFill="1" applyBorder="1" applyAlignment="1">
      <alignment horizontal="center" vertical="center"/>
    </xf>
    <xf numFmtId="0" fontId="40" fillId="3" borderId="2" xfId="2" applyFont="1" applyFill="1" applyBorder="1" applyAlignment="1">
      <alignment horizontal="center" vertical="center"/>
    </xf>
    <xf numFmtId="0" fontId="22" fillId="6" borderId="1" xfId="8" applyFont="1" applyFill="1" applyBorder="1" applyAlignment="1">
      <alignment horizontal="center" vertical="center" wrapText="1"/>
    </xf>
    <xf numFmtId="0" fontId="23" fillId="0" borderId="5" xfId="8" applyFont="1" applyBorder="1" applyAlignment="1">
      <alignment horizontal="center"/>
    </xf>
    <xf numFmtId="3" fontId="12" fillId="0" borderId="1" xfId="24" applyNumberFormat="1" applyFont="1" applyBorder="1" applyAlignment="1">
      <alignment horizontal="center" vertical="center" wrapText="1"/>
    </xf>
    <xf numFmtId="178" fontId="12" fillId="3" borderId="1" xfId="25" applyNumberFormat="1" applyFont="1" applyFill="1" applyBorder="1" applyAlignment="1" applyProtection="1">
      <alignment horizontal="right" vertical="center" wrapText="1"/>
      <protection hidden="1"/>
    </xf>
    <xf numFmtId="0" fontId="66" fillId="3" borderId="0" xfId="0" applyFont="1" applyFill="1"/>
  </cellXfs>
  <cellStyles count="33">
    <cellStyle name="Comma" xfId="1" builtinId="3"/>
    <cellStyle name="Comma [0]" xfId="28" builtinId="6"/>
    <cellStyle name="Comma [0] 2" xfId="11" xr:uid="{00000000-0005-0000-0000-000002000000}"/>
    <cellStyle name="Comma [0] 2 2" xfId="22" xr:uid="{00000000-0005-0000-0000-000003000000}"/>
    <cellStyle name="Comma [0] 2 3" xfId="25" xr:uid="{00000000-0005-0000-0000-000004000000}"/>
    <cellStyle name="Comma [0] 3" xfId="18" xr:uid="{00000000-0005-0000-0000-000005000000}"/>
    <cellStyle name="Comma 2" xfId="7" xr:uid="{00000000-0005-0000-0000-000006000000}"/>
    <cellStyle name="Comma 2 2" xfId="15" xr:uid="{00000000-0005-0000-0000-000007000000}"/>
    <cellStyle name="Comma 2 3" xfId="19" xr:uid="{00000000-0005-0000-0000-000008000000}"/>
    <cellStyle name="Comma 3" xfId="9" xr:uid="{00000000-0005-0000-0000-000009000000}"/>
    <cellStyle name="Comma 4" xfId="16" xr:uid="{00000000-0005-0000-0000-00000A000000}"/>
    <cellStyle name="Comma 5" xfId="29" xr:uid="{60C9D816-F8D3-428B-9B66-D0C7EA5ADFFF}"/>
    <cellStyle name="Comma 8" xfId="30" xr:uid="{FB38134E-E07E-476C-AE89-7C7970EC1388}"/>
    <cellStyle name="Normal" xfId="0" builtinId="0"/>
    <cellStyle name="Normal 17" xfId="31" xr:uid="{17BDDBBA-D887-4DE0-9444-810F96090F16}"/>
    <cellStyle name="Normal 2" xfId="4" xr:uid="{00000000-0005-0000-0000-00000C000000}"/>
    <cellStyle name="Normal 2 2" xfId="12" xr:uid="{00000000-0005-0000-0000-00000D000000}"/>
    <cellStyle name="Normal 2 2 2" xfId="20" xr:uid="{00000000-0005-0000-0000-00000E000000}"/>
    <cellStyle name="Normal 2 2 3" xfId="32" xr:uid="{22211C29-7A4D-4478-8A7D-01DE00CE3154}"/>
    <cellStyle name="Normal 2 3" xfId="13" xr:uid="{00000000-0005-0000-0000-00000F000000}"/>
    <cellStyle name="Normal 2 3 2" xfId="21" xr:uid="{00000000-0005-0000-0000-000010000000}"/>
    <cellStyle name="Normal 2 3 2 2" xfId="3" xr:uid="{00000000-0005-0000-0000-000011000000}"/>
    <cellStyle name="Normal 2 3 3" xfId="26" xr:uid="{00000000-0005-0000-0000-000012000000}"/>
    <cellStyle name="Normal 3" xfId="2" xr:uid="{00000000-0005-0000-0000-000013000000}"/>
    <cellStyle name="Normal 4" xfId="6" xr:uid="{00000000-0005-0000-0000-000014000000}"/>
    <cellStyle name="Normal 4 2" xfId="14" xr:uid="{00000000-0005-0000-0000-000015000000}"/>
    <cellStyle name="Normal 4 3" xfId="17" xr:uid="{00000000-0005-0000-0000-000016000000}"/>
    <cellStyle name="Normal 4 4" xfId="27" xr:uid="{00000000-0005-0000-0000-000017000000}"/>
    <cellStyle name="Normal 5" xfId="8" xr:uid="{00000000-0005-0000-0000-000018000000}"/>
    <cellStyle name="Normal 6" xfId="10" xr:uid="{00000000-0005-0000-0000-000019000000}"/>
    <cellStyle name="Normal 6 2" xfId="23" xr:uid="{00000000-0005-0000-0000-00001A000000}"/>
    <cellStyle name="Normal 6 3" xfId="24" xr:uid="{00000000-0005-0000-0000-00001B000000}"/>
    <cellStyle name="Normal_Sheet1" xfId="5"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2069705</xdr:colOff>
      <xdr:row>5</xdr:row>
      <xdr:rowOff>83620</xdr:rowOff>
    </xdr:from>
    <xdr:ext cx="184731" cy="287367"/>
    <xdr:sp macro="" textlink="">
      <xdr:nvSpPr>
        <xdr:cNvPr id="2" name="TextBox 1">
          <a:extLst>
            <a:ext uri="{FF2B5EF4-FFF2-40B4-BE49-F238E27FC236}">
              <a16:creationId xmlns:a16="http://schemas.microsoft.com/office/drawing/2014/main" id="{62BD7000-BEF6-4842-988D-27C55078FC55}"/>
            </a:ext>
          </a:extLst>
        </xdr:cNvPr>
        <xdr:cNvSpPr txBox="1"/>
      </xdr:nvSpPr>
      <xdr:spPr>
        <a:xfrm>
          <a:off x="2557385" y="967540"/>
          <a:ext cx="184731" cy="2873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dgsfz-my.sharepoint.com/HDQ/Dropbox/2022/2.%201719/6.%20X&#226;y%20d&#7921;ng%20k&#7871;%20ho&#7841;ch/Tr&#236;nh%20UBND%20huy&#7879;n/2.%20PHU%20LUC%20DE%20AN%20(20_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01"/>
      <sheetName val="PL02"/>
      <sheetName val="PL03"/>
      <sheetName val="PL04"/>
      <sheetName val="gốc"/>
      <sheetName val="Vốn SN"/>
      <sheetName val="Vốn ĐT"/>
    </sheetNames>
    <sheetDataSet>
      <sheetData sheetId="0" refreshError="1"/>
      <sheetData sheetId="1" refreshError="1"/>
      <sheetData sheetId="2" refreshError="1"/>
      <sheetData sheetId="3" refreshError="1"/>
      <sheetData sheetId="4" refreshError="1">
        <row r="10">
          <cell r="B10" t="str">
            <v>DA1</v>
          </cell>
        </row>
        <row r="45">
          <cell r="B45" t="str">
            <v>DA1</v>
          </cell>
        </row>
        <row r="47">
          <cell r="B47" t="str">
            <v>DA1</v>
          </cell>
        </row>
        <row r="55">
          <cell r="B55" t="str">
            <v>DA2</v>
          </cell>
        </row>
        <row r="61">
          <cell r="B61" t="str">
            <v>DA2</v>
          </cell>
        </row>
        <row r="62">
          <cell r="B62" t="str">
            <v>DA3</v>
          </cell>
        </row>
        <row r="63">
          <cell r="B63" t="str">
            <v>DA3</v>
          </cell>
        </row>
        <row r="64">
          <cell r="B64" t="str">
            <v>DA3</v>
          </cell>
        </row>
        <row r="65">
          <cell r="B65" t="str">
            <v>DA3</v>
          </cell>
        </row>
        <row r="66">
          <cell r="B66" t="str">
            <v>DA3</v>
          </cell>
        </row>
        <row r="67">
          <cell r="B67" t="str">
            <v>DA3</v>
          </cell>
        </row>
        <row r="68">
          <cell r="B68" t="str">
            <v>DA3</v>
          </cell>
        </row>
        <row r="69">
          <cell r="B69" t="str">
            <v>DA3</v>
          </cell>
        </row>
        <row r="70">
          <cell r="B70" t="str">
            <v>DA3</v>
          </cell>
        </row>
        <row r="71">
          <cell r="B71" t="str">
            <v>DA3</v>
          </cell>
        </row>
        <row r="72">
          <cell r="B72" t="str">
            <v>DA3</v>
          </cell>
        </row>
        <row r="73">
          <cell r="B73" t="str">
            <v>DA3</v>
          </cell>
        </row>
        <row r="74">
          <cell r="B74" t="str">
            <v>DA3</v>
          </cell>
        </row>
        <row r="75">
          <cell r="B75" t="str">
            <v>DA3</v>
          </cell>
        </row>
        <row r="76">
          <cell r="B76" t="str">
            <v>DA3</v>
          </cell>
        </row>
        <row r="77">
          <cell r="B77" t="str">
            <v>DA3</v>
          </cell>
        </row>
        <row r="78">
          <cell r="B78" t="str">
            <v>DA3</v>
          </cell>
        </row>
        <row r="79">
          <cell r="B79" t="str">
            <v>DA3</v>
          </cell>
        </row>
        <row r="80">
          <cell r="B80" t="str">
            <v>DA3</v>
          </cell>
        </row>
        <row r="81">
          <cell r="B81" t="str">
            <v>DA3</v>
          </cell>
        </row>
        <row r="82">
          <cell r="B82" t="str">
            <v>DA3</v>
          </cell>
        </row>
        <row r="83">
          <cell r="B83" t="str">
            <v>DA3</v>
          </cell>
        </row>
        <row r="84">
          <cell r="B84" t="str">
            <v>DA3</v>
          </cell>
        </row>
        <row r="85">
          <cell r="B85" t="str">
            <v>DA3</v>
          </cell>
        </row>
        <row r="86">
          <cell r="B86" t="str">
            <v>DA3</v>
          </cell>
        </row>
        <row r="87">
          <cell r="B87" t="str">
            <v>DA3</v>
          </cell>
        </row>
        <row r="88">
          <cell r="B88" t="str">
            <v>DA3</v>
          </cell>
        </row>
        <row r="187">
          <cell r="B187" t="str">
            <v>DA5</v>
          </cell>
        </row>
        <row r="188">
          <cell r="B188" t="str">
            <v>DA5</v>
          </cell>
        </row>
        <row r="219">
          <cell r="B219" t="str">
            <v>DA5</v>
          </cell>
        </row>
        <row r="220">
          <cell r="B220" t="str">
            <v>DA5</v>
          </cell>
        </row>
        <row r="221">
          <cell r="B221" t="str">
            <v>DA5</v>
          </cell>
        </row>
        <row r="222">
          <cell r="B222" t="str">
            <v>DA5</v>
          </cell>
        </row>
        <row r="223">
          <cell r="B223" t="str">
            <v>DA5</v>
          </cell>
        </row>
        <row r="224">
          <cell r="B224" t="str">
            <v>DA5</v>
          </cell>
        </row>
        <row r="225">
          <cell r="B225" t="str">
            <v>DA5</v>
          </cell>
        </row>
        <row r="226">
          <cell r="B226" t="str">
            <v>DA5</v>
          </cell>
        </row>
        <row r="227">
          <cell r="B227" t="str">
            <v>DA5</v>
          </cell>
        </row>
        <row r="228">
          <cell r="B228" t="str">
            <v>DA5</v>
          </cell>
        </row>
        <row r="229">
          <cell r="B229" t="str">
            <v>DA5</v>
          </cell>
        </row>
        <row r="230">
          <cell r="B230" t="str">
            <v>DA5</v>
          </cell>
        </row>
        <row r="231">
          <cell r="B231" t="str">
            <v>DA5</v>
          </cell>
        </row>
        <row r="232">
          <cell r="B232" t="str">
            <v>DA6</v>
          </cell>
        </row>
        <row r="233">
          <cell r="B233" t="str">
            <v>DA6</v>
          </cell>
        </row>
        <row r="234">
          <cell r="B234" t="str">
            <v>DA6</v>
          </cell>
        </row>
        <row r="235">
          <cell r="B235" t="str">
            <v>DA6</v>
          </cell>
        </row>
        <row r="236">
          <cell r="B236" t="str">
            <v>DA6</v>
          </cell>
        </row>
        <row r="238">
          <cell r="B238" t="str">
            <v>DA6</v>
          </cell>
        </row>
        <row r="239">
          <cell r="B239" t="str">
            <v>DA6</v>
          </cell>
        </row>
        <row r="241">
          <cell r="B241" t="str">
            <v>DA6</v>
          </cell>
        </row>
        <row r="250">
          <cell r="B250" t="str">
            <v>DA6</v>
          </cell>
        </row>
        <row r="251">
          <cell r="B251" t="str">
            <v>DA8</v>
          </cell>
        </row>
        <row r="252">
          <cell r="B252" t="str">
            <v>DA8</v>
          </cell>
        </row>
        <row r="253">
          <cell r="B253" t="str">
            <v>DA8</v>
          </cell>
        </row>
        <row r="254">
          <cell r="B254" t="str">
            <v>DA8</v>
          </cell>
        </row>
        <row r="255">
          <cell r="B255" t="str">
            <v>DA8</v>
          </cell>
        </row>
        <row r="256">
          <cell r="B256" t="str">
            <v>DA8</v>
          </cell>
        </row>
        <row r="257">
          <cell r="B257" t="str">
            <v>DA8</v>
          </cell>
        </row>
        <row r="258">
          <cell r="B258" t="str">
            <v>DA8</v>
          </cell>
        </row>
        <row r="259">
          <cell r="B259" t="str">
            <v>DA8</v>
          </cell>
        </row>
        <row r="260">
          <cell r="B260" t="str">
            <v>DA8</v>
          </cell>
        </row>
        <row r="261">
          <cell r="B261" t="str">
            <v>DA8</v>
          </cell>
        </row>
        <row r="262">
          <cell r="B262" t="str">
            <v>DA8</v>
          </cell>
        </row>
        <row r="263">
          <cell r="B263" t="str">
            <v>DA8</v>
          </cell>
        </row>
        <row r="264">
          <cell r="B264" t="str">
            <v>DA8</v>
          </cell>
        </row>
        <row r="265">
          <cell r="B265" t="str">
            <v>DA8</v>
          </cell>
        </row>
        <row r="266">
          <cell r="B266" t="str">
            <v>DA8</v>
          </cell>
        </row>
        <row r="267">
          <cell r="B267" t="str">
            <v>DA8</v>
          </cell>
        </row>
        <row r="268">
          <cell r="B268" t="str">
            <v>DA8</v>
          </cell>
        </row>
        <row r="269">
          <cell r="B269" t="str">
            <v>DA8</v>
          </cell>
        </row>
        <row r="270">
          <cell r="B270" t="str">
            <v>DA8</v>
          </cell>
        </row>
        <row r="271">
          <cell r="B271" t="str">
            <v>DA8</v>
          </cell>
        </row>
        <row r="272">
          <cell r="B272" t="str">
            <v>DA8</v>
          </cell>
        </row>
        <row r="273">
          <cell r="B273" t="str">
            <v>DA8</v>
          </cell>
        </row>
        <row r="274">
          <cell r="B274" t="str">
            <v>DA8</v>
          </cell>
        </row>
        <row r="275">
          <cell r="B275" t="str">
            <v>DA8</v>
          </cell>
        </row>
        <row r="276">
          <cell r="B276" t="str">
            <v>DA8</v>
          </cell>
        </row>
        <row r="277">
          <cell r="B277" t="str">
            <v>DA8</v>
          </cell>
        </row>
        <row r="278">
          <cell r="B278" t="str">
            <v>DA8</v>
          </cell>
        </row>
        <row r="279">
          <cell r="B279" t="str">
            <v>DA8</v>
          </cell>
        </row>
        <row r="280">
          <cell r="B280" t="str">
            <v>DA8</v>
          </cell>
        </row>
        <row r="281">
          <cell r="B281" t="str">
            <v>DA9</v>
          </cell>
        </row>
        <row r="284">
          <cell r="B284" t="str">
            <v>DA9</v>
          </cell>
        </row>
        <row r="285">
          <cell r="B285" t="str">
            <v>DA9</v>
          </cell>
        </row>
        <row r="286">
          <cell r="B286" t="str">
            <v>DA9</v>
          </cell>
        </row>
        <row r="287">
          <cell r="B287" t="str">
            <v>DA9</v>
          </cell>
        </row>
        <row r="288">
          <cell r="B288" t="str">
            <v>DA9</v>
          </cell>
        </row>
        <row r="289">
          <cell r="B289" t="str">
            <v>DA9</v>
          </cell>
        </row>
        <row r="290">
          <cell r="B290" t="str">
            <v>DA9</v>
          </cell>
        </row>
        <row r="291">
          <cell r="B291" t="str">
            <v>DA10</v>
          </cell>
        </row>
        <row r="292">
          <cell r="B292" t="str">
            <v>DA10</v>
          </cell>
        </row>
        <row r="293">
          <cell r="B293" t="str">
            <v>DA10</v>
          </cell>
        </row>
        <row r="294">
          <cell r="B294" t="str">
            <v>DA10</v>
          </cell>
        </row>
        <row r="295">
          <cell r="B295" t="str">
            <v>DA10</v>
          </cell>
        </row>
        <row r="296">
          <cell r="B296" t="str">
            <v>DA10</v>
          </cell>
        </row>
        <row r="297">
          <cell r="B297" t="str">
            <v>DA10</v>
          </cell>
        </row>
        <row r="298">
          <cell r="B298" t="str">
            <v>DA10</v>
          </cell>
        </row>
        <row r="299">
          <cell r="B299" t="str">
            <v>DA10</v>
          </cell>
        </row>
        <row r="300">
          <cell r="B300" t="str">
            <v>DA10</v>
          </cell>
        </row>
        <row r="301">
          <cell r="B301" t="str">
            <v>DA10</v>
          </cell>
        </row>
        <row r="302">
          <cell r="B302" t="str">
            <v>DA10</v>
          </cell>
        </row>
        <row r="303">
          <cell r="B303" t="str">
            <v>DA10</v>
          </cell>
        </row>
        <row r="304">
          <cell r="B304" t="str">
            <v>DA10</v>
          </cell>
        </row>
        <row r="311">
          <cell r="B311" t="str">
            <v>DA10</v>
          </cell>
        </row>
        <row r="312">
          <cell r="B312" t="str">
            <v>DA10</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4"/>
  <sheetViews>
    <sheetView zoomScale="80" zoomScaleNormal="80" workbookViewId="0">
      <pane xSplit="1" ySplit="7" topLeftCell="B8" activePane="bottomRight" state="frozen"/>
      <selection pane="topRight" activeCell="B1" sqref="B1"/>
      <selection pane="bottomLeft" activeCell="A6" sqref="A6"/>
      <selection pane="bottomRight" activeCell="R4" sqref="R4"/>
    </sheetView>
  </sheetViews>
  <sheetFormatPr defaultColWidth="8.88671875" defaultRowHeight="16.8" x14ac:dyDescent="0.3"/>
  <cols>
    <col min="1" max="1" width="19.88671875" style="17" customWidth="1"/>
    <col min="2" max="2" width="14.6640625" style="216" customWidth="1"/>
    <col min="3" max="3" width="14.33203125" style="216" customWidth="1"/>
    <col min="4" max="4" width="12.6640625" style="216" customWidth="1"/>
    <col min="5" max="5" width="12" style="216" customWidth="1"/>
    <col min="6" max="6" width="12.33203125" style="16" customWidth="1"/>
    <col min="7" max="7" width="10.88671875" style="16" customWidth="1"/>
    <col min="8" max="8" width="9.6640625" style="16" customWidth="1"/>
    <col min="9" max="9" width="12.21875" style="16" customWidth="1"/>
    <col min="10" max="10" width="11.44140625" style="16" customWidth="1"/>
    <col min="11" max="11" width="9.6640625" style="16" customWidth="1"/>
    <col min="12" max="12" width="10.5546875" style="16" customWidth="1"/>
    <col min="13" max="13" width="12.21875" style="16" bestFit="1" customWidth="1"/>
    <col min="14" max="14" width="11" style="16" bestFit="1" customWidth="1"/>
    <col min="15" max="15" width="9.44140625" style="16" customWidth="1"/>
    <col min="16" max="16" width="12.21875" style="16" bestFit="1" customWidth="1"/>
    <col min="17" max="17" width="11.5546875" style="16" customWidth="1"/>
    <col min="18" max="18" width="14.109375" style="32" customWidth="1"/>
    <col min="19" max="19" width="11" style="32" customWidth="1"/>
    <col min="20" max="20" width="11.5546875" style="32" customWidth="1"/>
    <col min="21" max="21" width="11.88671875" style="32" customWidth="1"/>
    <col min="22" max="25" width="8.88671875" style="32" customWidth="1"/>
    <col min="26" max="16384" width="8.88671875" style="16"/>
  </cols>
  <sheetData>
    <row r="1" spans="1:25" ht="55.2" hidden="1" customHeight="1" x14ac:dyDescent="0.3">
      <c r="A1" s="94" t="s">
        <v>478</v>
      </c>
      <c r="B1" s="721" t="s">
        <v>477</v>
      </c>
      <c r="C1" s="721"/>
      <c r="D1" s="721"/>
      <c r="E1" s="721"/>
      <c r="F1" s="721"/>
      <c r="G1" s="31"/>
      <c r="H1" s="32"/>
      <c r="I1" s="32"/>
      <c r="J1" s="32"/>
      <c r="K1" s="32"/>
      <c r="L1" s="32"/>
      <c r="M1" s="32"/>
      <c r="N1" s="32"/>
      <c r="O1" s="32"/>
      <c r="P1" s="32"/>
      <c r="Q1" s="32"/>
    </row>
    <row r="2" spans="1:25" ht="28.95" hidden="1" customHeight="1" x14ac:dyDescent="0.3">
      <c r="A2" s="93">
        <f>B2-B7</f>
        <v>0</v>
      </c>
      <c r="B2" s="95">
        <f>C7+D7+E7</f>
        <v>515143.36</v>
      </c>
      <c r="C2" s="96">
        <f>20216+10803.06+2563.3</f>
        <v>33582.36</v>
      </c>
      <c r="D2" s="96">
        <f>124312+40712+54604+44628+16188+1519</f>
        <v>281963</v>
      </c>
      <c r="E2" s="96">
        <f>188098+11500</f>
        <v>199598</v>
      </c>
      <c r="F2" s="32"/>
      <c r="G2" s="32"/>
      <c r="H2" s="32"/>
      <c r="I2" s="32"/>
      <c r="J2" s="32"/>
      <c r="K2" s="32"/>
      <c r="L2" s="32"/>
      <c r="M2" s="32"/>
      <c r="N2" s="32"/>
      <c r="O2" s="32"/>
      <c r="P2" s="32"/>
      <c r="Q2" s="32"/>
    </row>
    <row r="3" spans="1:25" ht="28.95" customHeight="1" x14ac:dyDescent="0.3">
      <c r="A3" s="720" t="s">
        <v>765</v>
      </c>
      <c r="B3" s="720"/>
      <c r="C3" s="720"/>
      <c r="D3" s="720"/>
      <c r="E3" s="720"/>
      <c r="F3" s="720"/>
      <c r="G3" s="720"/>
      <c r="H3" s="720"/>
      <c r="I3" s="720"/>
      <c r="J3" s="720"/>
      <c r="K3" s="720"/>
      <c r="L3" s="720"/>
      <c r="M3" s="720"/>
      <c r="N3" s="720"/>
      <c r="O3" s="720"/>
      <c r="P3" s="720"/>
      <c r="Q3" s="720"/>
    </row>
    <row r="4" spans="1:25" ht="28.95" customHeight="1" x14ac:dyDescent="0.3">
      <c r="A4" s="290"/>
      <c r="B4" s="291"/>
      <c r="C4" s="289"/>
      <c r="D4" s="289"/>
      <c r="E4" s="289"/>
      <c r="F4" s="32"/>
      <c r="G4" s="32"/>
      <c r="H4" s="32"/>
      <c r="I4" s="32"/>
      <c r="J4" s="32"/>
      <c r="K4" s="32"/>
      <c r="L4" s="32"/>
      <c r="M4" s="32"/>
      <c r="N4" s="32"/>
      <c r="O4" s="32"/>
      <c r="P4" s="32"/>
      <c r="Q4" s="32"/>
    </row>
    <row r="5" spans="1:25" s="18" customFormat="1" x14ac:dyDescent="0.3">
      <c r="A5" s="718" t="s">
        <v>50</v>
      </c>
      <c r="B5" s="722" t="s">
        <v>51</v>
      </c>
      <c r="C5" s="722" t="s">
        <v>53</v>
      </c>
      <c r="D5" s="722"/>
      <c r="E5" s="722"/>
      <c r="F5" s="718" t="s">
        <v>56</v>
      </c>
      <c r="G5" s="718" t="s">
        <v>231</v>
      </c>
      <c r="H5" s="718" t="s">
        <v>232</v>
      </c>
      <c r="I5" s="718" t="s">
        <v>57</v>
      </c>
      <c r="J5" s="718" t="s">
        <v>475</v>
      </c>
      <c r="K5" s="718" t="s">
        <v>58</v>
      </c>
      <c r="L5" s="718" t="s">
        <v>233</v>
      </c>
      <c r="M5" s="718" t="s">
        <v>59</v>
      </c>
      <c r="N5" s="718" t="s">
        <v>60</v>
      </c>
      <c r="O5" s="718" t="s">
        <v>476</v>
      </c>
      <c r="P5" s="718" t="s">
        <v>65</v>
      </c>
      <c r="Q5" s="718" t="s">
        <v>473</v>
      </c>
      <c r="R5" s="220"/>
      <c r="S5" s="220"/>
      <c r="T5" s="220"/>
      <c r="U5" s="220"/>
      <c r="V5" s="220"/>
      <c r="W5" s="220"/>
      <c r="X5" s="220"/>
      <c r="Y5" s="220"/>
    </row>
    <row r="6" spans="1:25" s="18" customFormat="1" ht="55.95" customHeight="1" x14ac:dyDescent="0.3">
      <c r="A6" s="719"/>
      <c r="B6" s="722"/>
      <c r="C6" s="226" t="s">
        <v>67</v>
      </c>
      <c r="D6" s="226" t="s">
        <v>68</v>
      </c>
      <c r="E6" s="226" t="s">
        <v>69</v>
      </c>
      <c r="F6" s="719"/>
      <c r="G6" s="719"/>
      <c r="H6" s="719"/>
      <c r="I6" s="719"/>
      <c r="J6" s="719"/>
      <c r="K6" s="719"/>
      <c r="L6" s="719"/>
      <c r="M6" s="719"/>
      <c r="N6" s="719"/>
      <c r="O6" s="719"/>
      <c r="P6" s="719"/>
      <c r="Q6" s="719"/>
      <c r="R6" s="220"/>
      <c r="S6" s="220"/>
      <c r="T6" s="220"/>
      <c r="U6" s="220"/>
      <c r="V6" s="220"/>
      <c r="W6" s="220"/>
      <c r="X6" s="220"/>
      <c r="Y6" s="220"/>
    </row>
    <row r="7" spans="1:25" s="19" customFormat="1" ht="30" customHeight="1" x14ac:dyDescent="0.3">
      <c r="A7" s="293" t="s">
        <v>70</v>
      </c>
      <c r="B7" s="294">
        <f>'BIEU RA SOAT THEO VON 17-6'!B5</f>
        <v>515143.35999999993</v>
      </c>
      <c r="C7" s="214">
        <f>'BIEU RA SOAT THEO VON 17-6'!D5</f>
        <v>33582.36</v>
      </c>
      <c r="D7" s="292">
        <f>'BIEU RA SOAT THEO VON 17-6'!E5</f>
        <v>281963</v>
      </c>
      <c r="E7" s="292">
        <f>'BIEU RA SOAT THEO VON 17-6'!F5</f>
        <v>199598</v>
      </c>
      <c r="F7" s="388">
        <f>'BIEU RA SOAT THEO VON 17-6'!L5</f>
        <v>155099.60000000003</v>
      </c>
      <c r="G7" s="388">
        <f>'BIEU RA SOAT THEO VON 17-6'!R5</f>
        <v>18184</v>
      </c>
      <c r="H7" s="388">
        <f>'BIEU RA SOAT THEO VON 17-6'!X5</f>
        <v>9697</v>
      </c>
      <c r="I7" s="388">
        <f>'BIEU RA SOAT THEO VON 17-6'!AD5</f>
        <v>149736.59999999998</v>
      </c>
      <c r="J7" s="388">
        <f>'BIEU RA SOAT THEO VON 17-6'!AJ5</f>
        <v>68261.16</v>
      </c>
      <c r="K7" s="388">
        <f>'BIEU RA SOAT THEO VON 17-6'!AQ5</f>
        <v>1099</v>
      </c>
      <c r="L7" s="388">
        <f>'BIEU RA SOAT THEO VON 17-6'!AW5</f>
        <v>1519</v>
      </c>
      <c r="M7" s="388">
        <f>'BIEU RA SOAT THEO VON 17-6'!BC5</f>
        <v>36720</v>
      </c>
      <c r="N7" s="388">
        <f>'BIEU RA SOAT THEO VON 17-6'!BI5</f>
        <v>2722.5</v>
      </c>
      <c r="O7" s="388">
        <f>'BIEU RA SOAT THEO VON 17-6'!CA5</f>
        <v>3863</v>
      </c>
      <c r="P7" s="388">
        <f>'BIEU RA SOAT THEO VON 17-6'!CH5</f>
        <v>22113.5</v>
      </c>
      <c r="Q7" s="388">
        <f>'BIEU RA SOAT THEO VON 17-6'!CP5</f>
        <v>46128</v>
      </c>
      <c r="R7" s="220">
        <f>SUM(F7:Q7)</f>
        <v>515143.36</v>
      </c>
      <c r="S7" s="295">
        <f>B7-R7</f>
        <v>0</v>
      </c>
      <c r="T7" s="220">
        <f>SUM(C7:E7)</f>
        <v>515143.36</v>
      </c>
      <c r="U7" s="295">
        <f>B7-T7</f>
        <v>0</v>
      </c>
      <c r="V7" s="220"/>
      <c r="W7" s="220"/>
      <c r="X7" s="220"/>
      <c r="Y7" s="220"/>
    </row>
    <row r="8" spans="1:25" s="20" customFormat="1" x14ac:dyDescent="0.3">
      <c r="A8" s="293" t="s">
        <v>71</v>
      </c>
      <c r="B8" s="34">
        <f>'BIEU RA SOAT THEO VON 17-6'!B6</f>
        <v>32783.06</v>
      </c>
      <c r="C8" s="35">
        <f>'BIEU RA SOAT THEO VON 17-6'!D6</f>
        <v>10803.06</v>
      </c>
      <c r="D8" s="214">
        <f>'BIEU RA SOAT THEO VON 17-6'!E6</f>
        <v>7419</v>
      </c>
      <c r="E8" s="292">
        <f>'BIEU RA SOAT THEO VON 17-6'!F6</f>
        <v>14561</v>
      </c>
      <c r="F8" s="389">
        <f>'BIEU RA SOAT THEO VON 17-6'!L6</f>
        <v>7160</v>
      </c>
      <c r="G8" s="389">
        <f>'BIEU RA SOAT THEO VON 17-6'!R6</f>
        <v>5000</v>
      </c>
      <c r="H8" s="389">
        <f>'BIEU RA SOAT THEO VON 17-6'!X6</f>
        <v>0</v>
      </c>
      <c r="I8" s="389">
        <f>'BIEU RA SOAT THEO VON 17-6'!AD6</f>
        <v>9113</v>
      </c>
      <c r="J8" s="389">
        <f>'BIEU RA SOAT THEO VON 17-6'!AJ6</f>
        <v>5007.0599999999995</v>
      </c>
      <c r="K8" s="389">
        <v>0</v>
      </c>
      <c r="L8" s="389">
        <v>0</v>
      </c>
      <c r="M8" s="389">
        <f>'BIEU RA SOAT THEO VON 17-6'!BC6</f>
        <v>880</v>
      </c>
      <c r="N8" s="389">
        <f>'BIEU RA SOAT THEO VON 17-6'!BI6</f>
        <v>135</v>
      </c>
      <c r="O8" s="389">
        <v>0</v>
      </c>
      <c r="P8" s="389">
        <f>'BIEU RA SOAT THEO VON 17-6'!CH6</f>
        <v>5488</v>
      </c>
      <c r="Q8" s="389">
        <v>0</v>
      </c>
      <c r="R8" s="220">
        <f t="shared" ref="R8:R20" si="0">SUM(F8:Q8)</f>
        <v>32783.06</v>
      </c>
      <c r="S8" s="295">
        <f t="shared" ref="S8:S20" si="1">B8-R8</f>
        <v>0</v>
      </c>
      <c r="T8" s="220">
        <f t="shared" ref="T8:T21" si="2">SUM(C8:E8)</f>
        <v>32783.06</v>
      </c>
      <c r="U8" s="295">
        <f t="shared" ref="U8:U20" si="3">B8-T8</f>
        <v>0</v>
      </c>
      <c r="V8" s="220"/>
      <c r="W8" s="220"/>
      <c r="X8" s="220"/>
      <c r="Y8" s="220"/>
    </row>
    <row r="9" spans="1:25" s="23" customFormat="1" x14ac:dyDescent="0.3">
      <c r="A9" s="39" t="s">
        <v>87</v>
      </c>
      <c r="B9" s="34">
        <f>'BIEU RA SOAT THEO VON 17-6'!B20</f>
        <v>26421.599999999999</v>
      </c>
      <c r="C9" s="214">
        <v>2021.6</v>
      </c>
      <c r="D9" s="214">
        <f>'BIEU RA SOAT THEO VON 17-6'!E20</f>
        <v>13563</v>
      </c>
      <c r="E9" s="292">
        <f>'BIEU RA SOAT THEO VON 17-6'!F20</f>
        <v>10837</v>
      </c>
      <c r="F9" s="389">
        <f>'BIEU RA SOAT THEO VON 17-6'!L20</f>
        <v>7076</v>
      </c>
      <c r="G9" s="389">
        <f>'BIEU RA SOAT THEO VON 17-6'!R20</f>
        <v>3537</v>
      </c>
      <c r="H9" s="389">
        <v>0</v>
      </c>
      <c r="I9" s="389">
        <f>'BIEU RA SOAT THEO VON 17-6'!AD20</f>
        <v>9100</v>
      </c>
      <c r="J9" s="390">
        <f>'BIEU RA SOAT THEO VON 17-6'!AJ20</f>
        <v>2408.6</v>
      </c>
      <c r="K9" s="390">
        <v>0</v>
      </c>
      <c r="L9" s="389">
        <f>'BIEU RA SOAT THEO VON 17-6'!AW20</f>
        <v>300</v>
      </c>
      <c r="M9" s="389">
        <v>2520</v>
      </c>
      <c r="N9" s="389">
        <v>180</v>
      </c>
      <c r="O9" s="389">
        <f>'BIEU RA SOAT THEO VON 17-6'!CA20</f>
        <v>300</v>
      </c>
      <c r="P9" s="389">
        <f>'BIEU RA SOAT THEO VON 17-6'!CH20</f>
        <v>1000</v>
      </c>
      <c r="Q9" s="389">
        <v>0</v>
      </c>
      <c r="R9" s="220">
        <f t="shared" si="0"/>
        <v>26421.599999999999</v>
      </c>
      <c r="S9" s="295">
        <f t="shared" si="1"/>
        <v>0</v>
      </c>
      <c r="T9" s="220">
        <f t="shared" si="2"/>
        <v>26421.599999999999</v>
      </c>
      <c r="U9" s="295">
        <f t="shared" si="3"/>
        <v>0</v>
      </c>
      <c r="V9" s="296"/>
      <c r="W9" s="296"/>
      <c r="X9" s="296"/>
      <c r="Y9" s="296"/>
    </row>
    <row r="10" spans="1:25" s="20" customFormat="1" x14ac:dyDescent="0.3">
      <c r="A10" s="39" t="s">
        <v>104</v>
      </c>
      <c r="B10" s="34">
        <f>'BIEU RA SOAT THEO VON 17-6'!B33</f>
        <v>9861.2999999999993</v>
      </c>
      <c r="C10" s="214">
        <v>2563.3000000000002</v>
      </c>
      <c r="D10" s="214">
        <v>0</v>
      </c>
      <c r="E10" s="292">
        <f>'BIEU RA SOAT THEO VON 17-6'!F33</f>
        <v>7298</v>
      </c>
      <c r="F10" s="389">
        <f>'BIEU RA SOAT THEO VON 17-6'!L33</f>
        <v>4598</v>
      </c>
      <c r="G10" s="389">
        <f>'BIEU RA SOAT THEO VON 17-6'!R33</f>
        <v>800</v>
      </c>
      <c r="H10" s="389">
        <v>0</v>
      </c>
      <c r="I10" s="389">
        <f>'BIEU RA SOAT THEO VON 17-6'!AD33</f>
        <v>3000</v>
      </c>
      <c r="J10" s="390">
        <f>'BIEU RA SOAT THEO VON 17-6'!AJ33</f>
        <v>1013.3</v>
      </c>
      <c r="K10" s="390">
        <f>'BIEU RA SOAT THEO VON 17-6'!AQ33</f>
        <v>300</v>
      </c>
      <c r="L10" s="389">
        <v>0</v>
      </c>
      <c r="M10" s="389">
        <v>0</v>
      </c>
      <c r="N10" s="389">
        <v>0</v>
      </c>
      <c r="O10" s="389">
        <v>0</v>
      </c>
      <c r="P10" s="389">
        <f>'BIEU RA SOAT THEO VON 17-6'!CH33</f>
        <v>150</v>
      </c>
      <c r="Q10" s="389">
        <v>0</v>
      </c>
      <c r="R10" s="220">
        <f t="shared" si="0"/>
        <v>9861.2999999999993</v>
      </c>
      <c r="S10" s="295">
        <f t="shared" si="1"/>
        <v>0</v>
      </c>
      <c r="T10" s="220">
        <f t="shared" si="2"/>
        <v>9861.2999999999993</v>
      </c>
      <c r="U10" s="295">
        <f t="shared" si="3"/>
        <v>0</v>
      </c>
      <c r="V10" s="220"/>
      <c r="W10" s="220"/>
      <c r="X10" s="220"/>
      <c r="Y10" s="220"/>
    </row>
    <row r="11" spans="1:25" s="20" customFormat="1" x14ac:dyDescent="0.3">
      <c r="A11" s="293" t="s">
        <v>112</v>
      </c>
      <c r="B11" s="34">
        <f>'BIEU RA SOAT THEO VON 17-6'!B42</f>
        <v>26780.6</v>
      </c>
      <c r="C11" s="292">
        <v>2021.6</v>
      </c>
      <c r="D11" s="214">
        <f>'BIEU RA SOAT THEO VON 17-6'!E42</f>
        <v>16541</v>
      </c>
      <c r="E11" s="292">
        <f>'BIEU RA SOAT THEO VON 17-6'!F42</f>
        <v>8218</v>
      </c>
      <c r="F11" s="389">
        <f>'BIEU RA SOAT THEO VON 17-6'!L42</f>
        <v>12155.6</v>
      </c>
      <c r="G11" s="389">
        <v>0</v>
      </c>
      <c r="H11" s="389">
        <v>0</v>
      </c>
      <c r="I11" s="389">
        <f>'BIEU RA SOAT THEO VON 17-6'!AD42</f>
        <v>3718</v>
      </c>
      <c r="J11" s="390">
        <f>'BIEU RA SOAT THEO VON 17-6'!AJ42</f>
        <v>4887</v>
      </c>
      <c r="K11" s="390">
        <v>0</v>
      </c>
      <c r="L11" s="389">
        <v>0</v>
      </c>
      <c r="M11" s="389">
        <f>'BIEU RA SOAT THEO VON 17-6'!BC42</f>
        <v>4520</v>
      </c>
      <c r="N11" s="389">
        <v>0</v>
      </c>
      <c r="O11" s="389">
        <v>0</v>
      </c>
      <c r="P11" s="389">
        <f>'BIEU RA SOAT THEO VON 17-6'!CH42</f>
        <v>1500</v>
      </c>
      <c r="Q11" s="389">
        <v>0</v>
      </c>
      <c r="R11" s="220">
        <f t="shared" si="0"/>
        <v>26780.6</v>
      </c>
      <c r="S11" s="295">
        <f t="shared" si="1"/>
        <v>0</v>
      </c>
      <c r="T11" s="220">
        <f t="shared" si="2"/>
        <v>26780.6</v>
      </c>
      <c r="U11" s="295">
        <f t="shared" si="3"/>
        <v>0</v>
      </c>
      <c r="V11" s="220"/>
      <c r="W11" s="220"/>
      <c r="X11" s="220"/>
      <c r="Y11" s="220"/>
    </row>
    <row r="12" spans="1:25" s="27" customFormat="1" x14ac:dyDescent="0.3">
      <c r="A12" s="293" t="s">
        <v>127</v>
      </c>
      <c r="B12" s="34">
        <f>'BIEU RA SOAT THEO VON 17-6'!B58</f>
        <v>41735.1</v>
      </c>
      <c r="C12" s="214">
        <v>2021.6</v>
      </c>
      <c r="D12" s="214">
        <f>'BIEU RA SOAT THEO VON 17-6'!E58</f>
        <v>20416.5</v>
      </c>
      <c r="E12" s="292">
        <f>'BIEU RA SOAT THEO VON 17-6'!F58</f>
        <v>19297</v>
      </c>
      <c r="F12" s="391">
        <f>'BIEU RA SOAT THEO VON 17-6'!L58</f>
        <v>12150</v>
      </c>
      <c r="G12" s="391">
        <f>'BIEU RA SOAT THEO VON 17-6'!R58</f>
        <v>2147</v>
      </c>
      <c r="H12" s="389">
        <v>0</v>
      </c>
      <c r="I12" s="391">
        <f>'BIEU RA SOAT THEO VON 17-6'!AD58</f>
        <v>19563.5</v>
      </c>
      <c r="J12" s="391">
        <f>'BIEU RA SOAT THEO VON 17-6'!AJ58</f>
        <v>3721.6</v>
      </c>
      <c r="K12" s="390">
        <v>0</v>
      </c>
      <c r="L12" s="389">
        <v>0</v>
      </c>
      <c r="M12" s="389">
        <f>'BIEU RA SOAT THEO VON 17-6'!BC58</f>
        <v>3640</v>
      </c>
      <c r="N12" s="389">
        <v>0</v>
      </c>
      <c r="O12" s="389">
        <f>'BIEU RA SOAT THEO VON 17-6'!CA58</f>
        <v>513</v>
      </c>
      <c r="P12" s="389">
        <v>0</v>
      </c>
      <c r="Q12" s="389">
        <v>0</v>
      </c>
      <c r="R12" s="220">
        <f t="shared" si="0"/>
        <v>41735.1</v>
      </c>
      <c r="S12" s="295">
        <f t="shared" si="1"/>
        <v>0</v>
      </c>
      <c r="T12" s="220">
        <f t="shared" si="2"/>
        <v>41735.1</v>
      </c>
      <c r="U12" s="295">
        <f t="shared" si="3"/>
        <v>0</v>
      </c>
      <c r="V12" s="297"/>
      <c r="W12" s="297"/>
      <c r="X12" s="297"/>
      <c r="Y12" s="297"/>
    </row>
    <row r="13" spans="1:25" s="27" customFormat="1" x14ac:dyDescent="0.3">
      <c r="A13" s="293" t="s">
        <v>136</v>
      </c>
      <c r="B13" s="34">
        <f>'BIEU RA SOAT THEO VON 17-6'!B71</f>
        <v>69778.600000000006</v>
      </c>
      <c r="C13" s="214">
        <v>2021.6</v>
      </c>
      <c r="D13" s="214">
        <f>'BIEU RA SOAT THEO VON 17-6'!E71</f>
        <v>44842</v>
      </c>
      <c r="E13" s="292">
        <f>'BIEU RA SOAT THEO VON 17-6'!F71</f>
        <v>22915</v>
      </c>
      <c r="F13" s="389">
        <f>'BIEU RA SOAT THEO VON 17-6'!L71</f>
        <v>29350</v>
      </c>
      <c r="G13" s="389">
        <v>0</v>
      </c>
      <c r="H13" s="391">
        <f>'BIEU RA SOAT THEO VON 17-6'!X71</f>
        <v>3000</v>
      </c>
      <c r="I13" s="389">
        <f>'BIEU RA SOAT THEO VON 17-6'!AD71</f>
        <v>12966.5</v>
      </c>
      <c r="J13" s="390">
        <f>'BIEU RA SOAT THEO VON 17-6'!AJ71</f>
        <v>2299.6</v>
      </c>
      <c r="K13" s="390">
        <v>0</v>
      </c>
      <c r="L13" s="389">
        <v>0</v>
      </c>
      <c r="M13" s="389">
        <f>'BIEU RA SOAT THEO VON 17-6'!BC71</f>
        <v>3640</v>
      </c>
      <c r="N13" s="389">
        <v>0</v>
      </c>
      <c r="O13" s="389">
        <f>'BIEU RA SOAT THEO VON 17-6'!CA71</f>
        <v>500</v>
      </c>
      <c r="P13" s="389">
        <f>'BIEU RA SOAT THEO VON 17-6'!CH71</f>
        <v>5206.5</v>
      </c>
      <c r="Q13" s="389">
        <f>'BIEU RA SOAT THEO VON 17-6'!CP71</f>
        <v>12816</v>
      </c>
      <c r="R13" s="220">
        <f t="shared" si="0"/>
        <v>69778.600000000006</v>
      </c>
      <c r="S13" s="295">
        <f t="shared" si="1"/>
        <v>0</v>
      </c>
      <c r="T13" s="220">
        <f t="shared" si="2"/>
        <v>69778.600000000006</v>
      </c>
      <c r="U13" s="295">
        <f t="shared" si="3"/>
        <v>0</v>
      </c>
      <c r="V13" s="297"/>
      <c r="W13" s="297"/>
      <c r="X13" s="297"/>
      <c r="Y13" s="297"/>
    </row>
    <row r="14" spans="1:25" s="27" customFormat="1" x14ac:dyDescent="0.3">
      <c r="A14" s="293" t="s">
        <v>146</v>
      </c>
      <c r="B14" s="34">
        <f>'BIEU RA SOAT THEO VON 17-6'!B88</f>
        <v>41834.5</v>
      </c>
      <c r="C14" s="214">
        <v>2021.6</v>
      </c>
      <c r="D14" s="214">
        <f>'BIEU RA SOAT THEO VON 17-6'!E88</f>
        <v>26182.9</v>
      </c>
      <c r="E14" s="292">
        <f>'BIEU RA SOAT THEO VON 17-6'!F88</f>
        <v>13630</v>
      </c>
      <c r="F14" s="389">
        <f>'BIEU RA SOAT THEO VON 17-6'!L88</f>
        <v>6900</v>
      </c>
      <c r="G14" s="389">
        <f>'BIEU RA SOAT THEO VON 17-6'!R88</f>
        <v>500</v>
      </c>
      <c r="H14" s="389">
        <f>'BIEU RA SOAT THEO VON 17-6'!X88</f>
        <v>1617</v>
      </c>
      <c r="I14" s="389">
        <f>'BIEU RA SOAT THEO VON 17-6'!AD88</f>
        <v>16738</v>
      </c>
      <c r="J14" s="390">
        <f>'BIEU RA SOAT THEO VON 17-6'!AJ88</f>
        <v>4122</v>
      </c>
      <c r="K14" s="390">
        <v>0</v>
      </c>
      <c r="L14" s="389">
        <v>0</v>
      </c>
      <c r="M14" s="389">
        <f>'BIEU RA SOAT THEO VON 17-6'!BC88</f>
        <v>2080</v>
      </c>
      <c r="N14" s="389">
        <f>'BIEU RA SOAT THEO VON 17-6'!BI88</f>
        <v>787.5</v>
      </c>
      <c r="O14" s="389">
        <v>0</v>
      </c>
      <c r="P14" s="389">
        <v>0</v>
      </c>
      <c r="Q14" s="389">
        <f>'BIEU RA SOAT THEO VON 17-6'!CP88</f>
        <v>9090</v>
      </c>
      <c r="R14" s="220">
        <f t="shared" si="0"/>
        <v>41834.5</v>
      </c>
      <c r="S14" s="295">
        <f t="shared" si="1"/>
        <v>0</v>
      </c>
      <c r="T14" s="220">
        <f t="shared" si="2"/>
        <v>41834.5</v>
      </c>
      <c r="U14" s="295">
        <f t="shared" si="3"/>
        <v>0</v>
      </c>
      <c r="V14" s="297"/>
      <c r="W14" s="297"/>
      <c r="X14" s="297"/>
      <c r="Y14" s="297"/>
    </row>
    <row r="15" spans="1:25" s="27" customFormat="1" x14ac:dyDescent="0.3">
      <c r="A15" s="293" t="s">
        <v>156</v>
      </c>
      <c r="B15" s="34">
        <f>'BIEU RA SOAT THEO VON 17-6'!B99</f>
        <v>54150.6</v>
      </c>
      <c r="C15" s="214">
        <v>2021.6</v>
      </c>
      <c r="D15" s="214">
        <f>'BIEU RA SOAT THEO VON 17-6'!E99</f>
        <v>38170</v>
      </c>
      <c r="E15" s="292">
        <f>'BIEU RA SOAT THEO VON 17-6'!F99</f>
        <v>13959</v>
      </c>
      <c r="F15" s="389">
        <f>'BIEU RA SOAT THEO VON 17-6'!L99</f>
        <v>15346.6</v>
      </c>
      <c r="G15" s="389">
        <f>'BIEU RA SOAT THEO VON 17-6'!R99</f>
        <v>0</v>
      </c>
      <c r="H15" s="389">
        <v>0</v>
      </c>
      <c r="I15" s="389">
        <f>'BIEU RA SOAT THEO VON 17-6'!AD99</f>
        <v>7824</v>
      </c>
      <c r="J15" s="390">
        <f>'BIEU RA SOAT THEO VON 17-6'!AJ99</f>
        <v>22395</v>
      </c>
      <c r="K15" s="390">
        <v>0</v>
      </c>
      <c r="L15" s="389">
        <f>'BIEU RA SOAT THEO VON 17-6'!AW99</f>
        <v>311</v>
      </c>
      <c r="M15" s="389">
        <f>'BIEU RA SOAT THEO VON 17-6'!BC99</f>
        <v>3480</v>
      </c>
      <c r="N15" s="389">
        <v>0</v>
      </c>
      <c r="O15" s="389">
        <f>'BIEU RA SOAT THEO VON 17-6'!CA99</f>
        <v>1000</v>
      </c>
      <c r="P15" s="389">
        <f>'BIEU RA SOAT THEO VON 17-6'!CH99</f>
        <v>3794</v>
      </c>
      <c r="Q15" s="389">
        <v>0</v>
      </c>
      <c r="R15" s="220">
        <f t="shared" si="0"/>
        <v>54150.6</v>
      </c>
      <c r="S15" s="295">
        <f t="shared" si="1"/>
        <v>0</v>
      </c>
      <c r="T15" s="220">
        <f t="shared" si="2"/>
        <v>54150.6</v>
      </c>
      <c r="U15" s="295">
        <f t="shared" si="3"/>
        <v>0</v>
      </c>
      <c r="V15" s="297"/>
      <c r="W15" s="297"/>
      <c r="X15" s="297"/>
      <c r="Y15" s="297"/>
    </row>
    <row r="16" spans="1:25" s="27" customFormat="1" x14ac:dyDescent="0.3">
      <c r="A16" s="293" t="s">
        <v>168</v>
      </c>
      <c r="B16" s="34">
        <f>'BIEU RA SOAT THEO VON 17-6'!B111</f>
        <v>35852.1</v>
      </c>
      <c r="C16" s="214">
        <v>2021.6</v>
      </c>
      <c r="D16" s="214">
        <f>'BIEU RA SOAT THEO VON 17-6'!E111</f>
        <v>20505.5</v>
      </c>
      <c r="E16" s="292">
        <f>'BIEU RA SOAT THEO VON 17-6'!F111</f>
        <v>13325</v>
      </c>
      <c r="F16" s="389">
        <f>'BIEU RA SOAT THEO VON 17-6'!L111</f>
        <v>16434.599999999999</v>
      </c>
      <c r="G16" s="389">
        <v>0</v>
      </c>
      <c r="H16" s="389">
        <v>0</v>
      </c>
      <c r="I16" s="389">
        <f>'BIEU RA SOAT THEO VON 17-6'!AD111</f>
        <v>9400</v>
      </c>
      <c r="J16" s="390">
        <f>'BIEU RA SOAT THEO VON 17-6'!AJ111</f>
        <v>2350</v>
      </c>
      <c r="K16" s="390">
        <v>0</v>
      </c>
      <c r="L16" s="389">
        <f>'BIEU RA SOAT THEO VON 17-6'!AW111</f>
        <v>325</v>
      </c>
      <c r="M16" s="389">
        <f>'BIEU RA SOAT THEO VON 17-6'!BC111</f>
        <v>4560</v>
      </c>
      <c r="N16" s="389">
        <f>'BIEU RA SOAT THEO VON 17-6'!BI111</f>
        <v>607.5</v>
      </c>
      <c r="O16" s="389">
        <f>'BIEU RA SOAT THEO VON 17-6'!CA111</f>
        <v>500</v>
      </c>
      <c r="P16" s="389">
        <f>'BIEU RA SOAT THEO VON 17-6'!CH111</f>
        <v>1675</v>
      </c>
      <c r="Q16" s="389">
        <v>0</v>
      </c>
      <c r="R16" s="220">
        <f t="shared" si="0"/>
        <v>35852.1</v>
      </c>
      <c r="S16" s="295">
        <f t="shared" si="1"/>
        <v>0</v>
      </c>
      <c r="T16" s="220">
        <f t="shared" si="2"/>
        <v>35852.1</v>
      </c>
      <c r="U16" s="295">
        <f t="shared" si="3"/>
        <v>0</v>
      </c>
      <c r="V16" s="297"/>
      <c r="W16" s="297"/>
      <c r="X16" s="297"/>
      <c r="Y16" s="297"/>
    </row>
    <row r="17" spans="1:25" s="27" customFormat="1" x14ac:dyDescent="0.3">
      <c r="A17" s="293" t="s">
        <v>174</v>
      </c>
      <c r="B17" s="34">
        <f>'BIEU RA SOAT THEO VON 17-6'!B120</f>
        <v>47614</v>
      </c>
      <c r="C17" s="214">
        <v>2021.6</v>
      </c>
      <c r="D17" s="214">
        <f>'BIEU RA SOAT THEO VON 17-6'!E120</f>
        <v>34892.400000000001</v>
      </c>
      <c r="E17" s="292">
        <f>'BIEU RA SOAT THEO VON 17-6'!F120</f>
        <v>10700</v>
      </c>
      <c r="F17" s="389">
        <f>'BIEU RA SOAT THEO VON 17-6'!L120</f>
        <v>13925.6</v>
      </c>
      <c r="G17" s="389">
        <f>'BIEU RA SOAT THEO VON 17-6'!R120</f>
        <v>2700</v>
      </c>
      <c r="H17" s="389">
        <f>'BIEU RA SOAT THEO VON 17-6'!X120</f>
        <v>3200</v>
      </c>
      <c r="I17" s="389">
        <f>'BIEU RA SOAT THEO VON 17-6'!AD120</f>
        <v>7501.4</v>
      </c>
      <c r="J17" s="390">
        <f>'BIEU RA SOAT THEO VON 17-6'!AJ120</f>
        <v>1450</v>
      </c>
      <c r="K17" s="390">
        <v>0</v>
      </c>
      <c r="L17" s="389">
        <v>0</v>
      </c>
      <c r="M17" s="389">
        <f>'BIEU RA SOAT THEO VON 17-6'!BC120</f>
        <v>3520</v>
      </c>
      <c r="N17" s="389">
        <f>'BIEU RA SOAT THEO VON 17-6'!BI120</f>
        <v>405</v>
      </c>
      <c r="O17" s="389">
        <f>'BIEU RA SOAT THEO VON 17-6'!CA120</f>
        <v>550</v>
      </c>
      <c r="P17" s="389">
        <f>'BIEU RA SOAT THEO VON 17-6'!CH120</f>
        <v>3000</v>
      </c>
      <c r="Q17" s="389">
        <f>'BIEU RA SOAT THEO VON 17-6'!CP120</f>
        <v>11362</v>
      </c>
      <c r="R17" s="220">
        <f t="shared" si="0"/>
        <v>47614</v>
      </c>
      <c r="S17" s="295">
        <f t="shared" si="1"/>
        <v>0</v>
      </c>
      <c r="T17" s="220">
        <f t="shared" si="2"/>
        <v>47614</v>
      </c>
      <c r="U17" s="295">
        <f t="shared" si="3"/>
        <v>0</v>
      </c>
      <c r="V17" s="297"/>
      <c r="W17" s="297"/>
      <c r="X17" s="297"/>
      <c r="Y17" s="297"/>
    </row>
    <row r="18" spans="1:25" s="27" customFormat="1" ht="19.2" customHeight="1" x14ac:dyDescent="0.3">
      <c r="A18" s="293" t="s">
        <v>188</v>
      </c>
      <c r="B18" s="34">
        <f>'BIEU RA SOAT THEO VON 17-6'!B133</f>
        <v>44183.6</v>
      </c>
      <c r="C18" s="214">
        <v>2021.6</v>
      </c>
      <c r="D18" s="214">
        <f>'BIEU RA SOAT THEO VON 17-6'!E133</f>
        <v>24912</v>
      </c>
      <c r="E18" s="292">
        <f>'BIEU RA SOAT THEO VON 17-6'!F133</f>
        <v>17250</v>
      </c>
      <c r="F18" s="389">
        <f>'BIEU RA SOAT THEO VON 17-6'!L133</f>
        <v>12371.6</v>
      </c>
      <c r="G18" s="389">
        <f>'BIEU RA SOAT THEO VON 17-6'!R133</f>
        <v>2500</v>
      </c>
      <c r="H18" s="389">
        <f>'BIEU RA SOAT THEO VON 17-6'!X133</f>
        <v>1880</v>
      </c>
      <c r="I18" s="389">
        <f>'BIEU RA SOAT THEO VON 17-6'!AD133</f>
        <v>7400</v>
      </c>
      <c r="J18" s="390">
        <f>'BIEU RA SOAT THEO VON 17-6'!AJ133</f>
        <v>2212</v>
      </c>
      <c r="K18" s="390">
        <v>0</v>
      </c>
      <c r="L18" s="389">
        <f>'BIEU RA SOAT THEO VON 17-6'!AW133</f>
        <v>310</v>
      </c>
      <c r="M18" s="389">
        <f>'BIEU RA SOAT THEO VON 17-6'!BC133</f>
        <v>5200</v>
      </c>
      <c r="N18" s="389">
        <f>'BIEU RA SOAT THEO VON 17-6'!BI133</f>
        <v>450</v>
      </c>
      <c r="O18" s="389">
        <f>'BIEU RA SOAT THEO VON 17-6'!CA133</f>
        <v>500</v>
      </c>
      <c r="P18" s="389">
        <v>0</v>
      </c>
      <c r="Q18" s="389">
        <f>'BIEU RA SOAT THEO VON 17-6'!CP133</f>
        <v>11360</v>
      </c>
      <c r="R18" s="220">
        <f t="shared" si="0"/>
        <v>44183.6</v>
      </c>
      <c r="S18" s="295">
        <f t="shared" si="1"/>
        <v>0</v>
      </c>
      <c r="T18" s="220">
        <f t="shared" si="2"/>
        <v>44183.6</v>
      </c>
      <c r="U18" s="295">
        <f t="shared" si="3"/>
        <v>0</v>
      </c>
      <c r="V18" s="297"/>
      <c r="W18" s="297"/>
      <c r="X18" s="297"/>
      <c r="Y18" s="297"/>
    </row>
    <row r="19" spans="1:25" s="27" customFormat="1" x14ac:dyDescent="0.3">
      <c r="A19" s="293" t="s">
        <v>203</v>
      </c>
      <c r="B19" s="34">
        <f>'BIEU RA SOAT THEO VON 17-6'!B151</f>
        <v>21834.6</v>
      </c>
      <c r="C19" s="214">
        <v>2021.6</v>
      </c>
      <c r="D19" s="214">
        <f>'BIEU RA SOAT THEO VON 17-6'!E151</f>
        <v>11613</v>
      </c>
      <c r="E19" s="292">
        <f>'BIEU RA SOAT THEO VON 17-6'!F151</f>
        <v>8200</v>
      </c>
      <c r="F19" s="389">
        <f>'BIEU RA SOAT THEO VON 17-6'!L151</f>
        <v>10921.6</v>
      </c>
      <c r="G19" s="389">
        <f>'BIEU RA SOAT THEO VON 17-6'!R151</f>
        <v>1000</v>
      </c>
      <c r="H19" s="389">
        <v>0</v>
      </c>
      <c r="I19" s="389">
        <f>'BIEU RA SOAT THEO VON 17-6'!AD151</f>
        <v>5423</v>
      </c>
      <c r="J19" s="390">
        <f>'BIEU RA SOAT THEO VON 17-6'!AJ151</f>
        <v>2550</v>
      </c>
      <c r="K19" s="390">
        <v>0</v>
      </c>
      <c r="L19" s="389">
        <v>0</v>
      </c>
      <c r="M19" s="389">
        <f>'BIEU RA SOAT THEO VON 17-6'!BC151</f>
        <v>1640</v>
      </c>
      <c r="N19" s="389">
        <v>0</v>
      </c>
      <c r="O19" s="389">
        <v>0</v>
      </c>
      <c r="P19" s="389">
        <f>'BIEU RA SOAT THEO VON 17-6'!CH151</f>
        <v>300</v>
      </c>
      <c r="Q19" s="389">
        <v>0</v>
      </c>
      <c r="R19" s="220">
        <f t="shared" si="0"/>
        <v>21834.6</v>
      </c>
      <c r="S19" s="295">
        <f t="shared" si="1"/>
        <v>0</v>
      </c>
      <c r="T19" s="220">
        <f t="shared" si="2"/>
        <v>21834.6</v>
      </c>
      <c r="U19" s="295">
        <f t="shared" si="3"/>
        <v>0</v>
      </c>
      <c r="V19" s="297"/>
      <c r="W19" s="297"/>
      <c r="X19" s="297"/>
      <c r="Y19" s="297"/>
    </row>
    <row r="20" spans="1:25" s="27" customFormat="1" ht="33.6" x14ac:dyDescent="0.3">
      <c r="A20" s="293" t="s">
        <v>210</v>
      </c>
      <c r="B20" s="34">
        <f>'BIEU RA SOAT THEO VON 17-6'!B161</f>
        <v>62313.7</v>
      </c>
      <c r="C20" s="214">
        <v>0</v>
      </c>
      <c r="D20" s="214">
        <f>'BIEU RA SOAT THEO VON 17-6'!E161</f>
        <v>22905.7</v>
      </c>
      <c r="E20" s="292">
        <f>'BIEU RA SOAT THEO VON 17-6'!F161</f>
        <v>39408</v>
      </c>
      <c r="F20" s="389">
        <f>'BIEU RA SOAT THEO VON 17-6'!L161</f>
        <v>6710</v>
      </c>
      <c r="G20" s="389">
        <v>0</v>
      </c>
      <c r="H20" s="389">
        <v>0</v>
      </c>
      <c r="I20" s="389">
        <f>'BIEU RA SOAT THEO VON 17-6'!AD161</f>
        <v>37989.199999999997</v>
      </c>
      <c r="J20" s="390">
        <f>'BIEU RA SOAT THEO VON 17-6'!AJ161</f>
        <v>13845</v>
      </c>
      <c r="K20" s="390">
        <f>'BIEU RA SOAT THEO VON 17-6'!AQ161</f>
        <v>799</v>
      </c>
      <c r="L20" s="389">
        <f>'BIEU RA SOAT THEO VON 17-6'!AW161</f>
        <v>273</v>
      </c>
      <c r="M20" s="389">
        <f>'BIEU RA SOAT THEO VON 17-6'!BC161</f>
        <v>1040</v>
      </c>
      <c r="N20" s="389">
        <f>'BIEU RA SOAT THEO VON 17-6'!BI161</f>
        <v>157.5</v>
      </c>
      <c r="O20" s="389">
        <v>0</v>
      </c>
      <c r="P20" s="389">
        <v>0</v>
      </c>
      <c r="Q20" s="389">
        <f>'BIEU RA SOAT THEO VON 17-6'!CP161</f>
        <v>1500</v>
      </c>
      <c r="R20" s="220">
        <f t="shared" si="0"/>
        <v>62313.7</v>
      </c>
      <c r="S20" s="295">
        <f t="shared" si="1"/>
        <v>0</v>
      </c>
      <c r="T20" s="220">
        <f t="shared" si="2"/>
        <v>62313.7</v>
      </c>
      <c r="U20" s="295">
        <f t="shared" si="3"/>
        <v>0</v>
      </c>
      <c r="V20" s="297"/>
      <c r="W20" s="297"/>
      <c r="X20" s="297"/>
      <c r="Y20" s="297"/>
    </row>
    <row r="21" spans="1:25" x14ac:dyDescent="0.3">
      <c r="T21" s="220">
        <f t="shared" si="2"/>
        <v>0</v>
      </c>
    </row>
    <row r="23" spans="1:25" x14ac:dyDescent="0.3">
      <c r="D23" s="16"/>
      <c r="E23" s="16"/>
    </row>
    <row r="24" spans="1:25" x14ac:dyDescent="0.3">
      <c r="D24" s="16"/>
      <c r="E24" s="16"/>
    </row>
  </sheetData>
  <mergeCells count="17">
    <mergeCell ref="B1:F1"/>
    <mergeCell ref="A5:A6"/>
    <mergeCell ref="B5:B6"/>
    <mergeCell ref="C5:E5"/>
    <mergeCell ref="J5:J6"/>
    <mergeCell ref="H5:H6"/>
    <mergeCell ref="I5:I6"/>
    <mergeCell ref="P5:P6"/>
    <mergeCell ref="Q5:Q6"/>
    <mergeCell ref="A3:Q3"/>
    <mergeCell ref="O5:O6"/>
    <mergeCell ref="N5:N6"/>
    <mergeCell ref="K5:K6"/>
    <mergeCell ref="L5:L6"/>
    <mergeCell ref="M5:M6"/>
    <mergeCell ref="F5:F6"/>
    <mergeCell ref="G5:G6"/>
  </mergeCells>
  <pageMargins left="0.70866141732283472" right="0.70866141732283472" top="0.74803149606299213" bottom="0.74803149606299213"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U180"/>
  <sheetViews>
    <sheetView zoomScale="50" zoomScaleNormal="50" workbookViewId="0">
      <pane xSplit="1" ySplit="5" topLeftCell="C113" activePane="bottomRight" state="frozen"/>
      <selection pane="topRight" activeCell="B1" sqref="B1"/>
      <selection pane="bottomLeft" activeCell="A6" sqref="A6"/>
      <selection pane="bottomRight" activeCell="J119" sqref="J119"/>
    </sheetView>
  </sheetViews>
  <sheetFormatPr defaultColWidth="8.88671875" defaultRowHeight="16.8" x14ac:dyDescent="0.3"/>
  <cols>
    <col min="1" max="1" width="19.88671875" style="350" customWidth="1"/>
    <col min="2" max="2" width="18.88671875" style="289" customWidth="1"/>
    <col min="3" max="3" width="10" style="289" customWidth="1"/>
    <col min="4" max="4" width="14.33203125" style="289" customWidth="1"/>
    <col min="5" max="5" width="12.6640625" style="289" customWidth="1"/>
    <col min="6" max="6" width="12" style="289" customWidth="1"/>
    <col min="7" max="7" width="10.6640625" style="32" customWidth="1"/>
    <col min="8" max="8" width="7.6640625" style="32" customWidth="1"/>
    <col min="9" max="9" width="9.33203125" style="32" customWidth="1"/>
    <col min="10" max="10" width="10.44140625" style="32" customWidth="1"/>
    <col min="11" max="11" width="27.5546875" style="33" customWidth="1"/>
    <col min="12" max="12" width="12.33203125" style="32" customWidth="1"/>
    <col min="13" max="13" width="8.33203125" style="32" customWidth="1"/>
    <col min="14" max="14" width="9" style="32" bestFit="1" customWidth="1"/>
    <col min="15" max="15" width="10.5546875" style="32" customWidth="1"/>
    <col min="16" max="16" width="9.33203125" style="32" bestFit="1" customWidth="1"/>
    <col min="17" max="17" width="17.33203125" style="32" customWidth="1"/>
    <col min="18" max="18" width="8.88671875" style="32" customWidth="1"/>
    <col min="19" max="19" width="8.5546875" style="32" customWidth="1"/>
    <col min="20" max="22" width="8.88671875" style="32" customWidth="1"/>
    <col min="23" max="23" width="15.88671875" style="32" customWidth="1"/>
    <col min="24" max="28" width="8.88671875" style="32" customWidth="1"/>
    <col min="29" max="29" width="26.88671875" style="33" customWidth="1"/>
    <col min="30" max="30" width="11.6640625" style="32" customWidth="1"/>
    <col min="31" max="31" width="6.33203125" style="32" customWidth="1"/>
    <col min="32" max="32" width="10.88671875" style="32" customWidth="1"/>
    <col min="33" max="33" width="12.88671875" style="32" customWidth="1"/>
    <col min="34" max="34" width="12.6640625" style="32" customWidth="1"/>
    <col min="35" max="35" width="18.6640625" style="33" customWidth="1"/>
    <col min="36" max="36" width="11.44140625" style="32" customWidth="1"/>
    <col min="37" max="37" width="9" style="32" bestFit="1" customWidth="1"/>
    <col min="38" max="38" width="13.33203125" style="32" bestFit="1" customWidth="1"/>
    <col min="39" max="39" width="9.33203125" style="32" bestFit="1" customWidth="1"/>
    <col min="40" max="41" width="9" style="32" bestFit="1" customWidth="1"/>
    <col min="42" max="42" width="17.5546875" style="32" customWidth="1"/>
    <col min="43" max="43" width="9.6640625" style="32" customWidth="1"/>
    <col min="44" max="47" width="8.88671875" style="32" customWidth="1"/>
    <col min="48" max="48" width="14.33203125" style="32" customWidth="1"/>
    <col min="49" max="53" width="8.88671875" style="32" customWidth="1"/>
    <col min="54" max="54" width="14.109375" style="33" customWidth="1"/>
    <col min="55" max="55" width="9" style="32" bestFit="1" customWidth="1"/>
    <col min="56" max="56" width="6.6640625" style="32" customWidth="1"/>
    <col min="57" max="57" width="7.6640625" style="32" customWidth="1"/>
    <col min="58" max="58" width="12.6640625" style="32" customWidth="1"/>
    <col min="59" max="59" width="7.6640625" style="32" customWidth="1"/>
    <col min="60" max="60" width="10.33203125" style="32" customWidth="1"/>
    <col min="61" max="61" width="9" style="32" bestFit="1" customWidth="1"/>
    <col min="62" max="62" width="6.6640625" style="32" customWidth="1"/>
    <col min="63" max="63" width="7.6640625" style="32" customWidth="1"/>
    <col min="64" max="64" width="11.33203125" style="32" customWidth="1"/>
    <col min="65" max="65" width="7.6640625" style="32" customWidth="1"/>
    <col min="66" max="66" width="10.44140625" style="32" customWidth="1"/>
    <col min="67" max="68" width="7.109375" style="32" customWidth="1"/>
    <col min="69" max="69" width="11.6640625" style="32" customWidth="1"/>
    <col min="70" max="71" width="6.6640625" style="32" customWidth="1"/>
    <col min="72" max="72" width="11.5546875" style="32" customWidth="1"/>
    <col min="73" max="74" width="6.6640625" style="32" customWidth="1"/>
    <col min="75" max="75" width="11.109375" style="32" customWidth="1"/>
    <col min="76" max="77" width="6.33203125" style="32" customWidth="1"/>
    <col min="78" max="78" width="14.109375" style="32" customWidth="1"/>
    <col min="79" max="80" width="7" style="32" customWidth="1"/>
    <col min="81" max="81" width="8.6640625" style="32" customWidth="1"/>
    <col min="82" max="83" width="7" style="32" customWidth="1"/>
    <col min="84" max="84" width="10" style="32" customWidth="1"/>
    <col min="85" max="85" width="17.6640625" style="33" customWidth="1"/>
    <col min="86" max="88" width="9" style="32" bestFit="1" customWidth="1"/>
    <col min="89" max="89" width="13.6640625" style="32" customWidth="1"/>
    <col min="90" max="90" width="9" style="32" bestFit="1" customWidth="1"/>
    <col min="91" max="91" width="9.33203125" style="32" customWidth="1"/>
    <col min="92" max="92" width="9.6640625" style="32" customWidth="1"/>
    <col min="93" max="93" width="19.6640625" style="32" customWidth="1"/>
    <col min="94" max="94" width="10.44140625" style="32" customWidth="1"/>
    <col min="95" max="96" width="8" style="32" customWidth="1"/>
    <col min="97" max="97" width="13.44140625" style="32" customWidth="1"/>
    <col min="98" max="98" width="8" style="32" customWidth="1"/>
    <col min="99" max="99" width="9" style="32" bestFit="1" customWidth="1"/>
    <col min="100" max="16384" width="8.88671875" style="32"/>
  </cols>
  <sheetData>
    <row r="1" spans="1:99" ht="55.2" customHeight="1" x14ac:dyDescent="0.3">
      <c r="A1" s="350" t="s">
        <v>478</v>
      </c>
      <c r="B1" s="721" t="s">
        <v>477</v>
      </c>
      <c r="C1" s="721"/>
      <c r="D1" s="721"/>
      <c r="E1" s="721"/>
      <c r="F1" s="721"/>
      <c r="G1" s="721"/>
      <c r="H1" s="721"/>
      <c r="I1" s="721"/>
      <c r="J1" s="721"/>
      <c r="K1" s="721"/>
      <c r="L1" s="721"/>
      <c r="M1" s="220"/>
      <c r="N1" s="220"/>
      <c r="O1" s="220"/>
      <c r="P1" s="220"/>
      <c r="Q1" s="220"/>
      <c r="R1" s="31"/>
      <c r="S1" s="31"/>
      <c r="T1" s="31"/>
      <c r="U1" s="31"/>
      <c r="V1" s="31"/>
      <c r="W1" s="380"/>
      <c r="X1" s="380"/>
    </row>
    <row r="2" spans="1:99" ht="28.95" customHeight="1" x14ac:dyDescent="0.3">
      <c r="A2" s="290">
        <f>B2-B5</f>
        <v>0</v>
      </c>
      <c r="B2" s="291">
        <f>D5+E5+F5</f>
        <v>515143.36</v>
      </c>
      <c r="D2" s="289">
        <f>20216+10803.06+2563.3</f>
        <v>33582.36</v>
      </c>
      <c r="E2" s="289">
        <f>124312+40712+54604+44628+16188+1519</f>
        <v>281963</v>
      </c>
      <c r="F2" s="289">
        <f>188098+11500</f>
        <v>199598</v>
      </c>
      <c r="K2" s="184">
        <f>E2-E5</f>
        <v>0</v>
      </c>
      <c r="W2" s="380"/>
      <c r="X2" s="380"/>
    </row>
    <row r="3" spans="1:99" s="220" customFormat="1" x14ac:dyDescent="0.3">
      <c r="A3" s="724" t="s">
        <v>50</v>
      </c>
      <c r="B3" s="723" t="s">
        <v>51</v>
      </c>
      <c r="C3" s="723" t="s">
        <v>52</v>
      </c>
      <c r="D3" s="723" t="s">
        <v>53</v>
      </c>
      <c r="E3" s="723"/>
      <c r="F3" s="723"/>
      <c r="G3" s="724" t="s">
        <v>54</v>
      </c>
      <c r="H3" s="723" t="s">
        <v>55</v>
      </c>
      <c r="I3" s="723"/>
      <c r="J3" s="724" t="s">
        <v>53</v>
      </c>
      <c r="K3" s="724" t="s">
        <v>56</v>
      </c>
      <c r="L3" s="723" t="s">
        <v>55</v>
      </c>
      <c r="M3" s="723"/>
      <c r="N3" s="723" t="s">
        <v>53</v>
      </c>
      <c r="O3" s="723"/>
      <c r="P3" s="723"/>
      <c r="Q3" s="724" t="s">
        <v>231</v>
      </c>
      <c r="R3" s="723" t="s">
        <v>55</v>
      </c>
      <c r="S3" s="723"/>
      <c r="T3" s="723" t="s">
        <v>53</v>
      </c>
      <c r="U3" s="723"/>
      <c r="V3" s="723"/>
      <c r="W3" s="724" t="s">
        <v>232</v>
      </c>
      <c r="X3" s="723" t="s">
        <v>55</v>
      </c>
      <c r="Y3" s="723"/>
      <c r="Z3" s="723" t="s">
        <v>53</v>
      </c>
      <c r="AA3" s="723"/>
      <c r="AB3" s="723"/>
      <c r="AC3" s="724" t="s">
        <v>57</v>
      </c>
      <c r="AD3" s="723" t="s">
        <v>55</v>
      </c>
      <c r="AE3" s="723"/>
      <c r="AF3" s="723" t="s">
        <v>53</v>
      </c>
      <c r="AG3" s="723"/>
      <c r="AH3" s="723"/>
      <c r="AI3" s="724" t="s">
        <v>475</v>
      </c>
      <c r="AJ3" s="723" t="s">
        <v>55</v>
      </c>
      <c r="AK3" s="723"/>
      <c r="AL3" s="723" t="s">
        <v>53</v>
      </c>
      <c r="AM3" s="723"/>
      <c r="AN3" s="723"/>
      <c r="AO3" s="723"/>
      <c r="AP3" s="724" t="s">
        <v>58</v>
      </c>
      <c r="AQ3" s="723" t="s">
        <v>55</v>
      </c>
      <c r="AR3" s="723"/>
      <c r="AS3" s="723" t="s">
        <v>53</v>
      </c>
      <c r="AT3" s="723"/>
      <c r="AU3" s="723"/>
      <c r="AV3" s="724" t="s">
        <v>233</v>
      </c>
      <c r="AW3" s="723" t="s">
        <v>55</v>
      </c>
      <c r="AX3" s="723"/>
      <c r="AY3" s="723" t="s">
        <v>53</v>
      </c>
      <c r="AZ3" s="723"/>
      <c r="BA3" s="723"/>
      <c r="BB3" s="724" t="s">
        <v>59</v>
      </c>
      <c r="BC3" s="723" t="s">
        <v>55</v>
      </c>
      <c r="BD3" s="723"/>
      <c r="BE3" s="723" t="s">
        <v>53</v>
      </c>
      <c r="BF3" s="723"/>
      <c r="BG3" s="723"/>
      <c r="BH3" s="724" t="s">
        <v>60</v>
      </c>
      <c r="BI3" s="723" t="s">
        <v>55</v>
      </c>
      <c r="BJ3" s="723"/>
      <c r="BK3" s="723" t="s">
        <v>53</v>
      </c>
      <c r="BL3" s="723"/>
      <c r="BM3" s="723"/>
      <c r="BN3" s="724" t="s">
        <v>61</v>
      </c>
      <c r="BO3" s="723" t="s">
        <v>55</v>
      </c>
      <c r="BP3" s="723"/>
      <c r="BQ3" s="724" t="s">
        <v>235</v>
      </c>
      <c r="BR3" s="723" t="s">
        <v>55</v>
      </c>
      <c r="BS3" s="723"/>
      <c r="BT3" s="724" t="s">
        <v>62</v>
      </c>
      <c r="BU3" s="723" t="s">
        <v>55</v>
      </c>
      <c r="BV3" s="723"/>
      <c r="BW3" s="724" t="s">
        <v>63</v>
      </c>
      <c r="BX3" s="723" t="s">
        <v>55</v>
      </c>
      <c r="BY3" s="723"/>
      <c r="BZ3" s="724" t="s">
        <v>476</v>
      </c>
      <c r="CA3" s="723" t="s">
        <v>55</v>
      </c>
      <c r="CB3" s="723"/>
      <c r="CC3" s="723" t="s">
        <v>53</v>
      </c>
      <c r="CD3" s="723"/>
      <c r="CE3" s="723"/>
      <c r="CF3" s="724" t="s">
        <v>64</v>
      </c>
      <c r="CG3" s="724" t="s">
        <v>65</v>
      </c>
      <c r="CH3" s="723" t="s">
        <v>55</v>
      </c>
      <c r="CI3" s="723"/>
      <c r="CJ3" s="723" t="s">
        <v>53</v>
      </c>
      <c r="CK3" s="723"/>
      <c r="CL3" s="723"/>
      <c r="CM3" s="724" t="s">
        <v>234</v>
      </c>
      <c r="CN3" s="724" t="s">
        <v>66</v>
      </c>
      <c r="CO3" s="724" t="s">
        <v>473</v>
      </c>
      <c r="CP3" s="723" t="s">
        <v>55</v>
      </c>
      <c r="CQ3" s="723"/>
      <c r="CR3" s="723" t="s">
        <v>53</v>
      </c>
      <c r="CS3" s="723"/>
      <c r="CT3" s="723"/>
      <c r="CU3" s="724" t="s">
        <v>5</v>
      </c>
    </row>
    <row r="4" spans="1:99" s="220" customFormat="1" x14ac:dyDescent="0.3">
      <c r="A4" s="725"/>
      <c r="B4" s="723"/>
      <c r="C4" s="723"/>
      <c r="D4" s="215" t="s">
        <v>67</v>
      </c>
      <c r="E4" s="215" t="s">
        <v>68</v>
      </c>
      <c r="F4" s="215" t="s">
        <v>69</v>
      </c>
      <c r="G4" s="725"/>
      <c r="H4" s="214" t="s">
        <v>51</v>
      </c>
      <c r="I4" s="214" t="s">
        <v>52</v>
      </c>
      <c r="J4" s="725"/>
      <c r="K4" s="725"/>
      <c r="L4" s="214" t="s">
        <v>51</v>
      </c>
      <c r="M4" s="214" t="s">
        <v>52</v>
      </c>
      <c r="N4" s="215" t="s">
        <v>67</v>
      </c>
      <c r="O4" s="215" t="s">
        <v>68</v>
      </c>
      <c r="P4" s="215" t="s">
        <v>69</v>
      </c>
      <c r="Q4" s="725"/>
      <c r="R4" s="214" t="s">
        <v>51</v>
      </c>
      <c r="S4" s="214" t="s">
        <v>52</v>
      </c>
      <c r="T4" s="215" t="s">
        <v>67</v>
      </c>
      <c r="U4" s="215" t="s">
        <v>68</v>
      </c>
      <c r="V4" s="215" t="s">
        <v>69</v>
      </c>
      <c r="W4" s="725"/>
      <c r="X4" s="214" t="s">
        <v>51</v>
      </c>
      <c r="Y4" s="214" t="s">
        <v>52</v>
      </c>
      <c r="Z4" s="215" t="s">
        <v>67</v>
      </c>
      <c r="AA4" s="215" t="s">
        <v>68</v>
      </c>
      <c r="AB4" s="215" t="s">
        <v>69</v>
      </c>
      <c r="AC4" s="725"/>
      <c r="AD4" s="214" t="s">
        <v>51</v>
      </c>
      <c r="AE4" s="214" t="s">
        <v>52</v>
      </c>
      <c r="AF4" s="215" t="s">
        <v>67</v>
      </c>
      <c r="AG4" s="215" t="s">
        <v>68</v>
      </c>
      <c r="AH4" s="215" t="s">
        <v>69</v>
      </c>
      <c r="AI4" s="725"/>
      <c r="AJ4" s="214" t="s">
        <v>51</v>
      </c>
      <c r="AK4" s="214" t="s">
        <v>52</v>
      </c>
      <c r="AL4" s="215" t="s">
        <v>67</v>
      </c>
      <c r="AM4" s="215" t="s">
        <v>68</v>
      </c>
      <c r="AN4" s="215" t="s">
        <v>122</v>
      </c>
      <c r="AO4" s="215" t="s">
        <v>69</v>
      </c>
      <c r="AP4" s="725"/>
      <c r="AQ4" s="214" t="s">
        <v>51</v>
      </c>
      <c r="AR4" s="214" t="s">
        <v>52</v>
      </c>
      <c r="AS4" s="215" t="s">
        <v>67</v>
      </c>
      <c r="AT4" s="215" t="s">
        <v>68</v>
      </c>
      <c r="AU4" s="215" t="s">
        <v>69</v>
      </c>
      <c r="AV4" s="725"/>
      <c r="AW4" s="214" t="s">
        <v>51</v>
      </c>
      <c r="AX4" s="214" t="s">
        <v>52</v>
      </c>
      <c r="AY4" s="215" t="s">
        <v>67</v>
      </c>
      <c r="AZ4" s="215" t="s">
        <v>68</v>
      </c>
      <c r="BA4" s="215" t="s">
        <v>69</v>
      </c>
      <c r="BB4" s="725"/>
      <c r="BC4" s="214" t="s">
        <v>51</v>
      </c>
      <c r="BD4" s="214" t="s">
        <v>52</v>
      </c>
      <c r="BE4" s="215" t="s">
        <v>67</v>
      </c>
      <c r="BF4" s="215" t="s">
        <v>68</v>
      </c>
      <c r="BG4" s="215" t="s">
        <v>69</v>
      </c>
      <c r="BH4" s="725"/>
      <c r="BI4" s="214" t="s">
        <v>51</v>
      </c>
      <c r="BJ4" s="214" t="s">
        <v>52</v>
      </c>
      <c r="BK4" s="215" t="s">
        <v>67</v>
      </c>
      <c r="BL4" s="215" t="s">
        <v>68</v>
      </c>
      <c r="BM4" s="215" t="s">
        <v>69</v>
      </c>
      <c r="BN4" s="725"/>
      <c r="BO4" s="214" t="s">
        <v>51</v>
      </c>
      <c r="BP4" s="214" t="s">
        <v>52</v>
      </c>
      <c r="BQ4" s="725"/>
      <c r="BR4" s="214" t="s">
        <v>51</v>
      </c>
      <c r="BS4" s="214" t="s">
        <v>52</v>
      </c>
      <c r="BT4" s="725"/>
      <c r="BU4" s="214" t="s">
        <v>51</v>
      </c>
      <c r="BV4" s="214" t="s">
        <v>52</v>
      </c>
      <c r="BW4" s="725"/>
      <c r="BX4" s="214" t="s">
        <v>51</v>
      </c>
      <c r="BY4" s="214" t="s">
        <v>52</v>
      </c>
      <c r="BZ4" s="725"/>
      <c r="CA4" s="214" t="s">
        <v>51</v>
      </c>
      <c r="CB4" s="214" t="s">
        <v>52</v>
      </c>
      <c r="CC4" s="215" t="s">
        <v>67</v>
      </c>
      <c r="CD4" s="215" t="s">
        <v>68</v>
      </c>
      <c r="CE4" s="215" t="s">
        <v>69</v>
      </c>
      <c r="CF4" s="725"/>
      <c r="CG4" s="725"/>
      <c r="CH4" s="214" t="s">
        <v>51</v>
      </c>
      <c r="CI4" s="214" t="s">
        <v>52</v>
      </c>
      <c r="CJ4" s="215" t="s">
        <v>67</v>
      </c>
      <c r="CK4" s="215" t="s">
        <v>68</v>
      </c>
      <c r="CL4" s="215" t="s">
        <v>69</v>
      </c>
      <c r="CM4" s="725"/>
      <c r="CN4" s="725"/>
      <c r="CO4" s="725"/>
      <c r="CP4" s="214" t="s">
        <v>51</v>
      </c>
      <c r="CQ4" s="214" t="s">
        <v>52</v>
      </c>
      <c r="CR4" s="215" t="s">
        <v>67</v>
      </c>
      <c r="CS4" s="215" t="s">
        <v>68</v>
      </c>
      <c r="CT4" s="215" t="s">
        <v>69</v>
      </c>
      <c r="CU4" s="725"/>
    </row>
    <row r="5" spans="1:99" s="220" customFormat="1" ht="30" customHeight="1" x14ac:dyDescent="0.3">
      <c r="A5" s="214" t="s">
        <v>70</v>
      </c>
      <c r="B5" s="351">
        <f>B6+B20+B33+B42+B58+B71+B88+B99+B111+B120+B133+B151+B161</f>
        <v>515143.35999999993</v>
      </c>
      <c r="C5" s="34">
        <f>C6+C20+C33+C42+C58+C71+C88+C99+C111+C120+C133+C151+C161</f>
        <v>2400</v>
      </c>
      <c r="D5" s="214">
        <f>N5+T5+AF5+AL5+AS5+BE5+CJ5</f>
        <v>33582.36</v>
      </c>
      <c r="E5" s="292">
        <f>O5+U5+AG5+AM5+AT5+BF5+CK5+AA5+CD5+CS5+AZ5+BL5</f>
        <v>281963</v>
      </c>
      <c r="F5" s="214">
        <f>P5+V5+AH5+AO5+AU5+BG5+CL5+CT5+CE5</f>
        <v>199598</v>
      </c>
      <c r="G5" s="214">
        <f t="shared" ref="G5:AL5" si="0">G6+G20+G33+G42+G58+G71+G88+G99+G111+G120+G133+G151+G161</f>
        <v>0</v>
      </c>
      <c r="H5" s="214">
        <f t="shared" si="0"/>
        <v>0</v>
      </c>
      <c r="I5" s="214">
        <f t="shared" si="0"/>
        <v>2400</v>
      </c>
      <c r="J5" s="214">
        <f t="shared" si="0"/>
        <v>0</v>
      </c>
      <c r="K5" s="214">
        <f t="shared" si="0"/>
        <v>0</v>
      </c>
      <c r="L5" s="214">
        <f t="shared" si="0"/>
        <v>155099.60000000003</v>
      </c>
      <c r="M5" s="214">
        <f t="shared" si="0"/>
        <v>0</v>
      </c>
      <c r="N5" s="214">
        <f t="shared" si="0"/>
        <v>10379.6</v>
      </c>
      <c r="O5" s="214">
        <f t="shared" si="0"/>
        <v>59237</v>
      </c>
      <c r="P5" s="214">
        <f t="shared" si="0"/>
        <v>85483</v>
      </c>
      <c r="Q5" s="214">
        <f t="shared" si="0"/>
        <v>0</v>
      </c>
      <c r="R5" s="214">
        <f t="shared" si="0"/>
        <v>18184</v>
      </c>
      <c r="S5" s="214">
        <f t="shared" si="0"/>
        <v>0</v>
      </c>
      <c r="T5" s="214">
        <f t="shared" si="0"/>
        <v>800</v>
      </c>
      <c r="U5" s="214">
        <f t="shared" si="0"/>
        <v>0</v>
      </c>
      <c r="V5" s="214">
        <f t="shared" si="0"/>
        <v>17384</v>
      </c>
      <c r="W5" s="214">
        <f t="shared" si="0"/>
        <v>0</v>
      </c>
      <c r="X5" s="214">
        <f t="shared" si="0"/>
        <v>9697</v>
      </c>
      <c r="Y5" s="214">
        <f t="shared" si="0"/>
        <v>0</v>
      </c>
      <c r="Z5" s="214">
        <f t="shared" si="0"/>
        <v>0</v>
      </c>
      <c r="AA5" s="214">
        <f t="shared" si="0"/>
        <v>9697</v>
      </c>
      <c r="AB5" s="214">
        <f t="shared" si="0"/>
        <v>0</v>
      </c>
      <c r="AC5" s="214">
        <f t="shared" si="0"/>
        <v>0</v>
      </c>
      <c r="AD5" s="214">
        <f t="shared" si="0"/>
        <v>149736.59999999998</v>
      </c>
      <c r="AE5" s="214">
        <f t="shared" si="0"/>
        <v>0</v>
      </c>
      <c r="AF5" s="214">
        <f t="shared" si="0"/>
        <v>5621.6</v>
      </c>
      <c r="AG5" s="214">
        <f t="shared" si="0"/>
        <v>60830</v>
      </c>
      <c r="AH5" s="214">
        <f t="shared" si="0"/>
        <v>83285</v>
      </c>
      <c r="AI5" s="214">
        <f t="shared" si="0"/>
        <v>0</v>
      </c>
      <c r="AJ5" s="214">
        <f t="shared" si="0"/>
        <v>68261.16</v>
      </c>
      <c r="AK5" s="214">
        <f t="shared" si="0"/>
        <v>0</v>
      </c>
      <c r="AL5" s="214">
        <f t="shared" si="0"/>
        <v>16331.16</v>
      </c>
      <c r="AM5" s="214">
        <f t="shared" ref="AM5:BR5" si="1">AM6+AM20+AM33+AM42+AM58+AM71+AM88+AM99+AM111+AM120+AM133+AM151+AM161</f>
        <v>43822</v>
      </c>
      <c r="AN5" s="214">
        <f t="shared" si="1"/>
        <v>950</v>
      </c>
      <c r="AO5" s="214">
        <f t="shared" si="1"/>
        <v>8108</v>
      </c>
      <c r="AP5" s="214">
        <f t="shared" si="1"/>
        <v>0</v>
      </c>
      <c r="AQ5" s="214">
        <f t="shared" si="1"/>
        <v>1099</v>
      </c>
      <c r="AR5" s="214">
        <f t="shared" si="1"/>
        <v>0</v>
      </c>
      <c r="AS5" s="214">
        <f t="shared" si="1"/>
        <v>300</v>
      </c>
      <c r="AT5" s="214">
        <f t="shared" si="1"/>
        <v>799</v>
      </c>
      <c r="AU5" s="214">
        <f t="shared" si="1"/>
        <v>0</v>
      </c>
      <c r="AV5" s="214">
        <f t="shared" si="1"/>
        <v>0</v>
      </c>
      <c r="AW5" s="214">
        <f t="shared" si="1"/>
        <v>1519</v>
      </c>
      <c r="AX5" s="214">
        <f t="shared" si="1"/>
        <v>0</v>
      </c>
      <c r="AY5" s="214">
        <f t="shared" si="1"/>
        <v>0</v>
      </c>
      <c r="AZ5" s="214">
        <f t="shared" si="1"/>
        <v>1519</v>
      </c>
      <c r="BA5" s="214">
        <f t="shared" si="1"/>
        <v>0</v>
      </c>
      <c r="BB5" s="214">
        <f t="shared" si="1"/>
        <v>0</v>
      </c>
      <c r="BC5" s="214">
        <f t="shared" si="1"/>
        <v>36720</v>
      </c>
      <c r="BD5" s="214">
        <f t="shared" si="1"/>
        <v>0</v>
      </c>
      <c r="BE5" s="214">
        <f t="shared" si="1"/>
        <v>0</v>
      </c>
      <c r="BF5" s="214">
        <f t="shared" si="1"/>
        <v>36720</v>
      </c>
      <c r="BG5" s="214">
        <f t="shared" si="1"/>
        <v>0</v>
      </c>
      <c r="BH5" s="214">
        <f t="shared" si="1"/>
        <v>0</v>
      </c>
      <c r="BI5" s="214">
        <f t="shared" si="1"/>
        <v>2722.5</v>
      </c>
      <c r="BJ5" s="214">
        <f t="shared" si="1"/>
        <v>0</v>
      </c>
      <c r="BK5" s="214">
        <f t="shared" si="1"/>
        <v>0</v>
      </c>
      <c r="BL5" s="214">
        <f t="shared" si="1"/>
        <v>2722.5</v>
      </c>
      <c r="BM5" s="214">
        <f t="shared" si="1"/>
        <v>0</v>
      </c>
      <c r="BN5" s="214">
        <f t="shared" si="1"/>
        <v>0</v>
      </c>
      <c r="BO5" s="214">
        <f t="shared" si="1"/>
        <v>0</v>
      </c>
      <c r="BP5" s="214">
        <f t="shared" si="1"/>
        <v>0</v>
      </c>
      <c r="BQ5" s="214">
        <f t="shared" si="1"/>
        <v>0</v>
      </c>
      <c r="BR5" s="214">
        <f t="shared" si="1"/>
        <v>0</v>
      </c>
      <c r="BS5" s="214">
        <f t="shared" ref="BS5:CT5" si="2">BS6+BS20+BS33+BS42+BS58+BS71+BS88+BS99+BS111+BS120+BS133+BS151+BS161</f>
        <v>0</v>
      </c>
      <c r="BT5" s="214">
        <f t="shared" si="2"/>
        <v>0</v>
      </c>
      <c r="BU5" s="214">
        <f t="shared" si="2"/>
        <v>0</v>
      </c>
      <c r="BV5" s="214">
        <f t="shared" si="2"/>
        <v>0</v>
      </c>
      <c r="BW5" s="214">
        <f t="shared" si="2"/>
        <v>0</v>
      </c>
      <c r="BX5" s="214">
        <f t="shared" si="2"/>
        <v>0</v>
      </c>
      <c r="BY5" s="214">
        <f t="shared" si="2"/>
        <v>0</v>
      </c>
      <c r="BZ5" s="214">
        <f t="shared" si="2"/>
        <v>0</v>
      </c>
      <c r="CA5" s="214">
        <f t="shared" si="2"/>
        <v>3863</v>
      </c>
      <c r="CB5" s="214">
        <f t="shared" si="2"/>
        <v>0</v>
      </c>
      <c r="CC5" s="214">
        <f t="shared" si="2"/>
        <v>0</v>
      </c>
      <c r="CD5" s="214">
        <f t="shared" si="2"/>
        <v>3313</v>
      </c>
      <c r="CE5" s="214">
        <f t="shared" si="2"/>
        <v>550</v>
      </c>
      <c r="CF5" s="214">
        <f t="shared" si="2"/>
        <v>0</v>
      </c>
      <c r="CG5" s="214">
        <f t="shared" si="2"/>
        <v>0</v>
      </c>
      <c r="CH5" s="214">
        <f t="shared" si="2"/>
        <v>22113.5</v>
      </c>
      <c r="CI5" s="214">
        <f t="shared" si="2"/>
        <v>0</v>
      </c>
      <c r="CJ5" s="214">
        <f t="shared" si="2"/>
        <v>150</v>
      </c>
      <c r="CK5" s="214">
        <f t="shared" si="2"/>
        <v>18675.5</v>
      </c>
      <c r="CL5" s="214">
        <f t="shared" si="2"/>
        <v>3288</v>
      </c>
      <c r="CM5" s="214">
        <f t="shared" si="2"/>
        <v>0</v>
      </c>
      <c r="CN5" s="214">
        <f t="shared" si="2"/>
        <v>0</v>
      </c>
      <c r="CO5" s="214">
        <f t="shared" si="2"/>
        <v>0</v>
      </c>
      <c r="CP5" s="214">
        <f t="shared" si="2"/>
        <v>46128</v>
      </c>
      <c r="CQ5" s="214">
        <f t="shared" si="2"/>
        <v>0</v>
      </c>
      <c r="CR5" s="214">
        <f t="shared" si="2"/>
        <v>0</v>
      </c>
      <c r="CS5" s="214">
        <f t="shared" si="2"/>
        <v>44628</v>
      </c>
      <c r="CT5" s="214">
        <f t="shared" si="2"/>
        <v>1500</v>
      </c>
      <c r="CU5" s="40"/>
    </row>
    <row r="6" spans="1:99" s="220" customFormat="1" x14ac:dyDescent="0.3">
      <c r="A6" s="214" t="s">
        <v>71</v>
      </c>
      <c r="B6" s="34">
        <f>H6+L6+R6+X6+AD6+AJ6+AQ6+AW6+BC6+BO6+BR6+BU6+BX6+CA6+CH6+CP6+BI6</f>
        <v>32783.06</v>
      </c>
      <c r="C6" s="34">
        <f>I6+M6+S6+Y6+AE6+AK6+AR6+AX6+BD6+BP6+BS6+BV6+BY6+CB6+CI6</f>
        <v>200</v>
      </c>
      <c r="D6" s="35">
        <f t="shared" ref="D6:D47" si="3">N6+T6+AF6+AL6+AS6+BE6+CJ6</f>
        <v>10803.06</v>
      </c>
      <c r="E6" s="292">
        <f t="shared" ref="E6:E69" si="4">O6+U6+AG6+AM6+AT6+BF6+CK6+AA6+CD6+CS6+AZ6+BL6</f>
        <v>7419</v>
      </c>
      <c r="F6" s="214">
        <f t="shared" ref="F6:F119" si="5">P6+V6+AH6+AO6+AU6+BG6+CL6</f>
        <v>14561</v>
      </c>
      <c r="G6" s="214">
        <f>SUM(G7:G15)</f>
        <v>0</v>
      </c>
      <c r="H6" s="214">
        <f>SUM(H7:H19)</f>
        <v>0</v>
      </c>
      <c r="I6" s="214">
        <f t="shared" ref="I6:CH6" si="6">SUM(I7:I19)</f>
        <v>200</v>
      </c>
      <c r="J6" s="214">
        <f t="shared" si="6"/>
        <v>0</v>
      </c>
      <c r="K6" s="214">
        <f t="shared" si="6"/>
        <v>0</v>
      </c>
      <c r="L6" s="214">
        <f t="shared" si="6"/>
        <v>7160</v>
      </c>
      <c r="M6" s="214">
        <f t="shared" si="6"/>
        <v>0</v>
      </c>
      <c r="N6" s="214">
        <f t="shared" si="6"/>
        <v>900</v>
      </c>
      <c r="O6" s="214">
        <f t="shared" si="6"/>
        <v>0</v>
      </c>
      <c r="P6" s="214">
        <f t="shared" si="6"/>
        <v>6260</v>
      </c>
      <c r="Q6" s="214">
        <f t="shared" si="6"/>
        <v>0</v>
      </c>
      <c r="R6" s="214">
        <f t="shared" si="6"/>
        <v>5000</v>
      </c>
      <c r="S6" s="214">
        <f t="shared" si="6"/>
        <v>0</v>
      </c>
      <c r="T6" s="214">
        <f t="shared" si="6"/>
        <v>0</v>
      </c>
      <c r="U6" s="214">
        <f t="shared" si="6"/>
        <v>0</v>
      </c>
      <c r="V6" s="214">
        <f t="shared" si="6"/>
        <v>5000</v>
      </c>
      <c r="W6" s="214">
        <f t="shared" si="6"/>
        <v>0</v>
      </c>
      <c r="X6" s="214">
        <f t="shared" si="6"/>
        <v>0</v>
      </c>
      <c r="Y6" s="214">
        <f t="shared" si="6"/>
        <v>0</v>
      </c>
      <c r="Z6" s="214">
        <f t="shared" si="6"/>
        <v>0</v>
      </c>
      <c r="AA6" s="214">
        <f t="shared" si="6"/>
        <v>0</v>
      </c>
      <c r="AB6" s="214">
        <f t="shared" si="6"/>
        <v>0</v>
      </c>
      <c r="AC6" s="214">
        <f t="shared" si="6"/>
        <v>0</v>
      </c>
      <c r="AD6" s="214">
        <f t="shared" si="6"/>
        <v>9113</v>
      </c>
      <c r="AE6" s="214">
        <f t="shared" si="6"/>
        <v>0</v>
      </c>
      <c r="AF6" s="214">
        <f t="shared" si="6"/>
        <v>5500</v>
      </c>
      <c r="AG6" s="214">
        <f t="shared" si="6"/>
        <v>2800</v>
      </c>
      <c r="AH6" s="214">
        <f t="shared" si="6"/>
        <v>813</v>
      </c>
      <c r="AI6" s="214">
        <f t="shared" si="6"/>
        <v>0</v>
      </c>
      <c r="AJ6" s="214">
        <f t="shared" si="6"/>
        <v>5007.0599999999995</v>
      </c>
      <c r="AK6" s="214">
        <f t="shared" si="6"/>
        <v>0</v>
      </c>
      <c r="AL6" s="214">
        <f t="shared" si="6"/>
        <v>4403.0599999999995</v>
      </c>
      <c r="AM6" s="214">
        <f t="shared" si="6"/>
        <v>104</v>
      </c>
      <c r="AN6" s="214">
        <f t="shared" si="6"/>
        <v>0</v>
      </c>
      <c r="AO6" s="214">
        <f t="shared" si="6"/>
        <v>500</v>
      </c>
      <c r="AP6" s="214">
        <f t="shared" si="6"/>
        <v>0</v>
      </c>
      <c r="AQ6" s="214">
        <f t="shared" si="6"/>
        <v>0</v>
      </c>
      <c r="AR6" s="214">
        <f t="shared" si="6"/>
        <v>0</v>
      </c>
      <c r="AS6" s="214">
        <f t="shared" si="6"/>
        <v>0</v>
      </c>
      <c r="AT6" s="214">
        <f t="shared" si="6"/>
        <v>0</v>
      </c>
      <c r="AU6" s="214">
        <f t="shared" si="6"/>
        <v>0</v>
      </c>
      <c r="AV6" s="214">
        <f t="shared" si="6"/>
        <v>0</v>
      </c>
      <c r="AW6" s="214">
        <f>SUM(AY6:BA6)</f>
        <v>0</v>
      </c>
      <c r="AX6" s="214">
        <f t="shared" si="6"/>
        <v>0</v>
      </c>
      <c r="AY6" s="214">
        <f t="shared" si="6"/>
        <v>0</v>
      </c>
      <c r="AZ6" s="214">
        <f t="shared" si="6"/>
        <v>0</v>
      </c>
      <c r="BA6" s="214">
        <f t="shared" si="6"/>
        <v>0</v>
      </c>
      <c r="BB6" s="214">
        <f t="shared" si="6"/>
        <v>0</v>
      </c>
      <c r="BC6" s="214">
        <f t="shared" si="6"/>
        <v>880</v>
      </c>
      <c r="BD6" s="214">
        <f t="shared" si="6"/>
        <v>0</v>
      </c>
      <c r="BE6" s="214">
        <f t="shared" si="6"/>
        <v>0</v>
      </c>
      <c r="BF6" s="214">
        <f t="shared" si="6"/>
        <v>880</v>
      </c>
      <c r="BG6" s="214">
        <f t="shared" si="6"/>
        <v>0</v>
      </c>
      <c r="BH6" s="214">
        <f t="shared" si="6"/>
        <v>0</v>
      </c>
      <c r="BI6" s="214">
        <f t="shared" si="6"/>
        <v>135</v>
      </c>
      <c r="BJ6" s="214">
        <f t="shared" si="6"/>
        <v>0</v>
      </c>
      <c r="BK6" s="214">
        <f t="shared" si="6"/>
        <v>0</v>
      </c>
      <c r="BL6" s="214">
        <f t="shared" si="6"/>
        <v>135</v>
      </c>
      <c r="BM6" s="214">
        <f t="shared" si="6"/>
        <v>0</v>
      </c>
      <c r="BN6" s="214">
        <f t="shared" si="6"/>
        <v>0</v>
      </c>
      <c r="BO6" s="214">
        <f t="shared" si="6"/>
        <v>0</v>
      </c>
      <c r="BP6" s="214">
        <f t="shared" si="6"/>
        <v>0</v>
      </c>
      <c r="BQ6" s="214">
        <f t="shared" si="6"/>
        <v>0</v>
      </c>
      <c r="BR6" s="214">
        <f t="shared" si="6"/>
        <v>0</v>
      </c>
      <c r="BS6" s="214">
        <f t="shared" si="6"/>
        <v>0</v>
      </c>
      <c r="BT6" s="214">
        <f t="shared" si="6"/>
        <v>0</v>
      </c>
      <c r="BU6" s="214">
        <f t="shared" si="6"/>
        <v>0</v>
      </c>
      <c r="BV6" s="214">
        <f t="shared" si="6"/>
        <v>0</v>
      </c>
      <c r="BW6" s="214">
        <f t="shared" si="6"/>
        <v>0</v>
      </c>
      <c r="BX6" s="214">
        <f t="shared" si="6"/>
        <v>0</v>
      </c>
      <c r="BY6" s="214">
        <f t="shared" si="6"/>
        <v>0</v>
      </c>
      <c r="BZ6" s="214">
        <f t="shared" si="6"/>
        <v>0</v>
      </c>
      <c r="CA6" s="214">
        <f t="shared" si="6"/>
        <v>0</v>
      </c>
      <c r="CB6" s="214">
        <f t="shared" si="6"/>
        <v>0</v>
      </c>
      <c r="CC6" s="214">
        <f t="shared" si="6"/>
        <v>0</v>
      </c>
      <c r="CD6" s="214">
        <f t="shared" si="6"/>
        <v>0</v>
      </c>
      <c r="CE6" s="214">
        <f t="shared" si="6"/>
        <v>0</v>
      </c>
      <c r="CF6" s="214">
        <f t="shared" si="6"/>
        <v>0</v>
      </c>
      <c r="CG6" s="214">
        <f t="shared" si="6"/>
        <v>0</v>
      </c>
      <c r="CH6" s="214">
        <f t="shared" si="6"/>
        <v>5488</v>
      </c>
      <c r="CI6" s="214">
        <f t="shared" ref="CI6:CT6" si="7">SUM(CI7:CI19)</f>
        <v>0</v>
      </c>
      <c r="CJ6" s="214">
        <f t="shared" si="7"/>
        <v>0</v>
      </c>
      <c r="CK6" s="214">
        <f t="shared" si="7"/>
        <v>3500</v>
      </c>
      <c r="CL6" s="214">
        <f t="shared" si="7"/>
        <v>1988</v>
      </c>
      <c r="CM6" s="214">
        <f t="shared" si="7"/>
        <v>0</v>
      </c>
      <c r="CN6" s="214">
        <f t="shared" si="7"/>
        <v>0</v>
      </c>
      <c r="CO6" s="214">
        <f t="shared" si="7"/>
        <v>0</v>
      </c>
      <c r="CP6" s="214">
        <f t="shared" si="7"/>
        <v>0</v>
      </c>
      <c r="CQ6" s="214">
        <f t="shared" si="7"/>
        <v>0</v>
      </c>
      <c r="CR6" s="214">
        <f t="shared" si="7"/>
        <v>0</v>
      </c>
      <c r="CS6" s="214">
        <f t="shared" si="7"/>
        <v>0</v>
      </c>
      <c r="CT6" s="214">
        <f t="shared" si="7"/>
        <v>0</v>
      </c>
      <c r="CU6" s="40"/>
    </row>
    <row r="7" spans="1:99" s="38" customFormat="1" ht="67.2" x14ac:dyDescent="0.3">
      <c r="A7" s="92"/>
      <c r="B7" s="34">
        <f t="shared" ref="B7:B73" si="8">H7+L7+R7+X7+AD7+AJ7+AQ7+AW7+BC7+BO7+BR7+BU7+BX7+CA7+CH7+CP7</f>
        <v>10030</v>
      </c>
      <c r="C7" s="36">
        <f t="shared" ref="C7:C111" si="9">I7+M7+S7+Y7+AE7+AK7+AR7+AX7+BD7+BP7+BS7+BV7+BY7+CB7+CI7</f>
        <v>200</v>
      </c>
      <c r="D7" s="24">
        <f t="shared" si="3"/>
        <v>950</v>
      </c>
      <c r="E7" s="292">
        <f t="shared" si="4"/>
        <v>3955</v>
      </c>
      <c r="F7" s="24">
        <f t="shared" si="5"/>
        <v>5260</v>
      </c>
      <c r="G7" s="24" t="s">
        <v>72</v>
      </c>
      <c r="H7" s="21"/>
      <c r="I7" s="21">
        <v>200</v>
      </c>
      <c r="J7" s="21" t="s">
        <v>73</v>
      </c>
      <c r="K7" s="232" t="s">
        <v>74</v>
      </c>
      <c r="L7" s="21">
        <f>SUM(N7:P7)</f>
        <v>3260</v>
      </c>
      <c r="M7" s="21"/>
      <c r="N7" s="21"/>
      <c r="O7" s="21"/>
      <c r="P7" s="21">
        <v>3260</v>
      </c>
      <c r="Q7" s="232" t="s">
        <v>75</v>
      </c>
      <c r="R7" s="21">
        <f>SUM(T7:V7)</f>
        <v>2000</v>
      </c>
      <c r="S7" s="21"/>
      <c r="T7" s="21"/>
      <c r="U7" s="21"/>
      <c r="V7" s="21">
        <v>2000</v>
      </c>
      <c r="W7" s="21"/>
      <c r="X7" s="21">
        <f>SUM(Z7:AB7)</f>
        <v>0</v>
      </c>
      <c r="Y7" s="21"/>
      <c r="Z7" s="21"/>
      <c r="AA7" s="21"/>
      <c r="AB7" s="21"/>
      <c r="AC7" s="37"/>
      <c r="AD7" s="21">
        <f>SUM(AF7:AH7)</f>
        <v>0</v>
      </c>
      <c r="AE7" s="21"/>
      <c r="AF7" s="21"/>
      <c r="AH7" s="21"/>
      <c r="AI7" s="229" t="s">
        <v>76</v>
      </c>
      <c r="AJ7" s="36">
        <f>AL7+AM7+AO7</f>
        <v>950</v>
      </c>
      <c r="AK7" s="24"/>
      <c r="AL7" s="21">
        <v>950</v>
      </c>
      <c r="AM7" s="21"/>
      <c r="AN7" s="21"/>
      <c r="AO7" s="21"/>
      <c r="AP7" s="21"/>
      <c r="AQ7" s="21">
        <f>SUM(AS7:AU7)</f>
        <v>0</v>
      </c>
      <c r="AR7" s="21"/>
      <c r="AS7" s="21"/>
      <c r="AT7" s="21"/>
      <c r="AU7" s="21"/>
      <c r="AV7" s="21"/>
      <c r="AW7" s="214">
        <f t="shared" ref="AW7:AW73" si="10">SUM(AY7:BA7)</f>
        <v>0</v>
      </c>
      <c r="AX7" s="21"/>
      <c r="AY7" s="21"/>
      <c r="AZ7" s="21"/>
      <c r="BA7" s="21"/>
      <c r="BB7" s="352" t="s">
        <v>619</v>
      </c>
      <c r="BC7" s="21">
        <f>SUM(BE7:BG7)</f>
        <v>320</v>
      </c>
      <c r="BD7" s="21"/>
      <c r="BE7" s="21"/>
      <c r="BF7" s="221">
        <v>320</v>
      </c>
      <c r="BG7" s="21"/>
      <c r="BH7" s="353" t="s">
        <v>621</v>
      </c>
      <c r="BI7" s="21">
        <f>SUM(BK7:BM7)</f>
        <v>135</v>
      </c>
      <c r="BJ7" s="21"/>
      <c r="BK7" s="21"/>
      <c r="BL7" s="221">
        <v>135</v>
      </c>
      <c r="BM7" s="21"/>
      <c r="BN7" s="21"/>
      <c r="BO7" s="21"/>
      <c r="BP7" s="21"/>
      <c r="BQ7" s="21"/>
      <c r="BR7" s="21"/>
      <c r="BS7" s="21"/>
      <c r="BT7" s="24"/>
      <c r="BU7" s="21"/>
      <c r="BV7" s="21"/>
      <c r="BW7" s="21"/>
      <c r="BX7" s="21"/>
      <c r="BY7" s="21"/>
      <c r="BZ7" s="21"/>
      <c r="CA7" s="21">
        <f>SUM(CC7:CE7)</f>
        <v>0</v>
      </c>
      <c r="CB7" s="21"/>
      <c r="CC7" s="21"/>
      <c r="CD7" s="21"/>
      <c r="CE7" s="21"/>
      <c r="CF7" s="21"/>
      <c r="CG7" s="229" t="s">
        <v>624</v>
      </c>
      <c r="CH7" s="21">
        <f>SUM(CJ7:CL7)</f>
        <v>3500</v>
      </c>
      <c r="CI7" s="21"/>
      <c r="CJ7" s="21"/>
      <c r="CK7" s="21">
        <v>3500</v>
      </c>
      <c r="CM7" s="21"/>
      <c r="CN7" s="21"/>
      <c r="CO7" s="21"/>
      <c r="CP7" s="21">
        <f>SUM(CR7:CT7)</f>
        <v>0</v>
      </c>
      <c r="CQ7" s="21"/>
      <c r="CR7" s="21"/>
      <c r="CS7" s="21"/>
      <c r="CT7" s="21"/>
      <c r="CU7" s="21"/>
    </row>
    <row r="8" spans="1:99" s="38" customFormat="1" ht="84" x14ac:dyDescent="0.3">
      <c r="A8" s="24"/>
      <c r="B8" s="34">
        <f t="shared" si="8"/>
        <v>10448</v>
      </c>
      <c r="C8" s="36">
        <f t="shared" si="9"/>
        <v>0</v>
      </c>
      <c r="D8" s="24">
        <f t="shared" si="3"/>
        <v>600</v>
      </c>
      <c r="E8" s="292">
        <f t="shared" si="4"/>
        <v>3360</v>
      </c>
      <c r="F8" s="24">
        <f t="shared" si="5"/>
        <v>6488</v>
      </c>
      <c r="G8" s="24"/>
      <c r="H8" s="21"/>
      <c r="I8" s="21"/>
      <c r="J8" s="21"/>
      <c r="K8" s="232" t="s">
        <v>77</v>
      </c>
      <c r="L8" s="21">
        <f t="shared" ref="L8:L74" si="11">SUM(N8:P8)</f>
        <v>3000</v>
      </c>
      <c r="M8" s="21"/>
      <c r="N8" s="21"/>
      <c r="O8" s="21"/>
      <c r="P8" s="21">
        <v>3000</v>
      </c>
      <c r="Q8" s="232" t="s">
        <v>78</v>
      </c>
      <c r="R8" s="21">
        <f t="shared" ref="R8:R74" si="12">SUM(T8:V8)</f>
        <v>1500</v>
      </c>
      <c r="S8" s="21"/>
      <c r="T8" s="21"/>
      <c r="U8" s="21"/>
      <c r="V8" s="21">
        <v>1500</v>
      </c>
      <c r="W8" s="21"/>
      <c r="X8" s="21">
        <f t="shared" ref="X8:X74" si="13">SUM(Z8:AB8)</f>
        <v>0</v>
      </c>
      <c r="Y8" s="21"/>
      <c r="Z8" s="21"/>
      <c r="AA8" s="21"/>
      <c r="AB8" s="21"/>
      <c r="AC8" s="229" t="s">
        <v>79</v>
      </c>
      <c r="AD8" s="21">
        <f t="shared" ref="AD8:AD73" si="14">SUM(AF8:AH8)</f>
        <v>2800</v>
      </c>
      <c r="AE8" s="21"/>
      <c r="AF8" s="21"/>
      <c r="AG8" s="21">
        <v>2800</v>
      </c>
      <c r="AH8" s="21"/>
      <c r="AI8" s="229" t="s">
        <v>80</v>
      </c>
      <c r="AJ8" s="36">
        <f t="shared" ref="AJ8:AJ74" si="15">AL8+AM8+AO8</f>
        <v>600</v>
      </c>
      <c r="AK8" s="24"/>
      <c r="AL8" s="21">
        <v>600</v>
      </c>
      <c r="AM8" s="24"/>
      <c r="AN8" s="24"/>
      <c r="AO8" s="24"/>
      <c r="AP8" s="21"/>
      <c r="AQ8" s="21">
        <f t="shared" ref="AQ8:AQ74" si="16">SUM(AS8:AU8)</f>
        <v>0</v>
      </c>
      <c r="AR8" s="21"/>
      <c r="AS8" s="21"/>
      <c r="AT8" s="21"/>
      <c r="AU8" s="21"/>
      <c r="AV8" s="21"/>
      <c r="AW8" s="214">
        <f t="shared" si="10"/>
        <v>0</v>
      </c>
      <c r="AX8" s="21"/>
      <c r="AY8" s="21"/>
      <c r="AZ8" s="21"/>
      <c r="BA8" s="21"/>
      <c r="BB8" s="353" t="s">
        <v>615</v>
      </c>
      <c r="BC8" s="21">
        <f t="shared" ref="BC8:BC71" si="17">SUM(BE8:BG8)</f>
        <v>560</v>
      </c>
      <c r="BD8" s="21"/>
      <c r="BE8" s="21"/>
      <c r="BF8" s="221">
        <v>560</v>
      </c>
      <c r="BG8" s="21"/>
      <c r="BH8" s="21"/>
      <c r="BI8" s="21">
        <f t="shared" ref="BI8:BI71" si="18">SUM(BK8:BM8)</f>
        <v>0</v>
      </c>
      <c r="BJ8" s="21"/>
      <c r="BK8" s="21"/>
      <c r="BL8" s="221"/>
      <c r="BM8" s="21"/>
      <c r="BN8" s="21"/>
      <c r="BO8" s="21"/>
      <c r="BP8" s="21"/>
      <c r="BQ8" s="21"/>
      <c r="BR8" s="21"/>
      <c r="BS8" s="21"/>
      <c r="BT8" s="24"/>
      <c r="BU8" s="21"/>
      <c r="BV8" s="21"/>
      <c r="BW8" s="21"/>
      <c r="BX8" s="21"/>
      <c r="BY8" s="21"/>
      <c r="BZ8" s="21"/>
      <c r="CA8" s="21">
        <f t="shared" ref="CA8:CA74" si="19">SUM(CC8:CE8)</f>
        <v>0</v>
      </c>
      <c r="CB8" s="21"/>
      <c r="CC8" s="21"/>
      <c r="CD8" s="21"/>
      <c r="CE8" s="21"/>
      <c r="CF8" s="21"/>
      <c r="CG8" s="229" t="s">
        <v>770</v>
      </c>
      <c r="CH8" s="21">
        <f t="shared" ref="CH8:CH74" si="20">SUM(CJ8:CL8)</f>
        <v>1988</v>
      </c>
      <c r="CI8" s="21"/>
      <c r="CJ8" s="21"/>
      <c r="CK8" s="21"/>
      <c r="CL8" s="21">
        <v>1988</v>
      </c>
      <c r="CM8" s="21"/>
      <c r="CN8" s="21"/>
      <c r="CO8" s="21"/>
      <c r="CP8" s="21">
        <f t="shared" ref="CP8:CP74" si="21">SUM(CR8:CT8)</f>
        <v>0</v>
      </c>
      <c r="CQ8" s="21"/>
      <c r="CR8" s="21"/>
      <c r="CS8" s="21"/>
      <c r="CT8" s="21"/>
      <c r="CU8" s="21"/>
    </row>
    <row r="9" spans="1:99" s="38" customFormat="1" ht="100.8" x14ac:dyDescent="0.3">
      <c r="A9" s="24"/>
      <c r="B9" s="34">
        <f t="shared" si="8"/>
        <v>4150</v>
      </c>
      <c r="C9" s="36">
        <f t="shared" si="9"/>
        <v>0</v>
      </c>
      <c r="D9" s="24">
        <f t="shared" si="3"/>
        <v>2650</v>
      </c>
      <c r="E9" s="292">
        <f t="shared" si="4"/>
        <v>0</v>
      </c>
      <c r="F9" s="24">
        <f t="shared" si="5"/>
        <v>1500</v>
      </c>
      <c r="G9" s="21"/>
      <c r="H9" s="21"/>
      <c r="I9" s="21"/>
      <c r="J9" s="21"/>
      <c r="K9" s="383" t="s">
        <v>844</v>
      </c>
      <c r="L9" s="21">
        <f t="shared" si="11"/>
        <v>300</v>
      </c>
      <c r="M9" s="21"/>
      <c r="N9" s="15">
        <v>300</v>
      </c>
      <c r="O9" s="21"/>
      <c r="P9" s="21"/>
      <c r="Q9" s="232" t="s">
        <v>81</v>
      </c>
      <c r="R9" s="21">
        <f t="shared" si="12"/>
        <v>1500</v>
      </c>
      <c r="S9" s="21"/>
      <c r="T9" s="21"/>
      <c r="U9" s="21"/>
      <c r="V9" s="21">
        <v>1500</v>
      </c>
      <c r="W9" s="21"/>
      <c r="X9" s="21">
        <f t="shared" si="13"/>
        <v>0</v>
      </c>
      <c r="Y9" s="21"/>
      <c r="Z9" s="21"/>
      <c r="AA9" s="21"/>
      <c r="AB9" s="21"/>
      <c r="AC9" s="229" t="s">
        <v>40</v>
      </c>
      <c r="AD9" s="21">
        <f t="shared" si="14"/>
        <v>1400</v>
      </c>
      <c r="AE9" s="21"/>
      <c r="AF9" s="21">
        <v>1400</v>
      </c>
      <c r="AH9" s="21"/>
      <c r="AI9" s="229" t="s">
        <v>82</v>
      </c>
      <c r="AJ9" s="237">
        <f t="shared" si="15"/>
        <v>950</v>
      </c>
      <c r="AK9" s="385"/>
      <c r="AL9" s="22">
        <v>950</v>
      </c>
      <c r="AM9" s="21"/>
      <c r="AN9" s="21"/>
      <c r="AO9" s="21"/>
      <c r="AP9" s="21"/>
      <c r="AQ9" s="21">
        <f t="shared" si="16"/>
        <v>0</v>
      </c>
      <c r="AR9" s="21"/>
      <c r="AS9" s="21"/>
      <c r="AT9" s="21"/>
      <c r="AU9" s="21"/>
      <c r="AV9" s="21"/>
      <c r="AW9" s="214">
        <f t="shared" si="10"/>
        <v>0</v>
      </c>
      <c r="AX9" s="21"/>
      <c r="AY9" s="21"/>
      <c r="AZ9" s="21"/>
      <c r="BA9" s="21"/>
      <c r="BB9" s="37"/>
      <c r="BC9" s="21">
        <f t="shared" si="17"/>
        <v>0</v>
      </c>
      <c r="BD9" s="21"/>
      <c r="BE9" s="21"/>
      <c r="BF9" s="21"/>
      <c r="BG9" s="21"/>
      <c r="BH9" s="21"/>
      <c r="BI9" s="21">
        <f t="shared" si="18"/>
        <v>0</v>
      </c>
      <c r="BJ9" s="21"/>
      <c r="BK9" s="21"/>
      <c r="BL9" s="21"/>
      <c r="BM9" s="21"/>
      <c r="BN9" s="21"/>
      <c r="BO9" s="21"/>
      <c r="BP9" s="21"/>
      <c r="BQ9" s="21"/>
      <c r="BR9" s="21"/>
      <c r="BS9" s="21"/>
      <c r="BT9" s="21"/>
      <c r="BU9" s="21"/>
      <c r="BV9" s="21"/>
      <c r="BW9" s="21"/>
      <c r="BX9" s="21"/>
      <c r="BY9" s="21"/>
      <c r="BZ9" s="21"/>
      <c r="CA9" s="21">
        <f t="shared" si="19"/>
        <v>0</v>
      </c>
      <c r="CB9" s="21"/>
      <c r="CC9" s="21"/>
      <c r="CD9" s="21"/>
      <c r="CE9" s="21"/>
      <c r="CF9" s="21"/>
      <c r="CG9" s="37"/>
      <c r="CH9" s="21">
        <f t="shared" si="20"/>
        <v>0</v>
      </c>
      <c r="CI9" s="21"/>
      <c r="CJ9" s="21"/>
      <c r="CK9" s="21"/>
      <c r="CL9" s="21"/>
      <c r="CM9" s="21"/>
      <c r="CN9" s="21"/>
      <c r="CO9" s="21"/>
      <c r="CP9" s="21">
        <f t="shared" si="21"/>
        <v>0</v>
      </c>
      <c r="CQ9" s="21"/>
      <c r="CR9" s="21"/>
      <c r="CS9" s="21"/>
      <c r="CT9" s="21"/>
      <c r="CU9" s="21"/>
    </row>
    <row r="10" spans="1:99" s="38" customFormat="1" ht="50.4" x14ac:dyDescent="0.3">
      <c r="A10" s="24"/>
      <c r="B10" s="34">
        <f t="shared" si="8"/>
        <v>1200</v>
      </c>
      <c r="C10" s="36">
        <f t="shared" si="9"/>
        <v>0</v>
      </c>
      <c r="D10" s="24">
        <f t="shared" si="3"/>
        <v>1200</v>
      </c>
      <c r="E10" s="292">
        <f t="shared" si="4"/>
        <v>0</v>
      </c>
      <c r="F10" s="24">
        <f t="shared" si="5"/>
        <v>0</v>
      </c>
      <c r="G10" s="21"/>
      <c r="H10" s="21"/>
      <c r="I10" s="21"/>
      <c r="J10" s="21"/>
      <c r="K10" s="383" t="s">
        <v>803</v>
      </c>
      <c r="L10" s="21">
        <f t="shared" si="11"/>
        <v>600</v>
      </c>
      <c r="M10" s="21"/>
      <c r="N10" s="15">
        <v>600</v>
      </c>
      <c r="O10" s="21"/>
      <c r="P10" s="21"/>
      <c r="Q10" s="25"/>
      <c r="R10" s="21">
        <f t="shared" si="12"/>
        <v>0</v>
      </c>
      <c r="S10" s="21"/>
      <c r="T10" s="21"/>
      <c r="U10" s="21"/>
      <c r="V10" s="21"/>
      <c r="W10" s="21"/>
      <c r="X10" s="21">
        <f t="shared" si="13"/>
        <v>0</v>
      </c>
      <c r="Y10" s="21"/>
      <c r="Z10" s="21"/>
      <c r="AA10" s="21"/>
      <c r="AB10" s="21"/>
      <c r="AC10" s="37"/>
      <c r="AD10" s="21">
        <f t="shared" si="14"/>
        <v>0</v>
      </c>
      <c r="AE10" s="21"/>
      <c r="AF10" s="21"/>
      <c r="AG10" s="21"/>
      <c r="AH10" s="21"/>
      <c r="AI10" s="229" t="s">
        <v>83</v>
      </c>
      <c r="AJ10" s="36">
        <f t="shared" si="15"/>
        <v>600</v>
      </c>
      <c r="AL10" s="21">
        <v>600</v>
      </c>
      <c r="AM10" s="21"/>
      <c r="AN10" s="21"/>
      <c r="AO10" s="21"/>
      <c r="AP10" s="21"/>
      <c r="AQ10" s="21">
        <f t="shared" si="16"/>
        <v>0</v>
      </c>
      <c r="AR10" s="21"/>
      <c r="AS10" s="21"/>
      <c r="AT10" s="21"/>
      <c r="AU10" s="21"/>
      <c r="AV10" s="21"/>
      <c r="AW10" s="214">
        <f t="shared" si="10"/>
        <v>0</v>
      </c>
      <c r="AX10" s="21"/>
      <c r="AY10" s="21"/>
      <c r="AZ10" s="21"/>
      <c r="BA10" s="21"/>
      <c r="BB10" s="37"/>
      <c r="BC10" s="21">
        <f t="shared" si="17"/>
        <v>0</v>
      </c>
      <c r="BD10" s="21"/>
      <c r="BE10" s="21"/>
      <c r="BF10" s="21"/>
      <c r="BG10" s="21"/>
      <c r="BH10" s="21"/>
      <c r="BI10" s="21">
        <f t="shared" si="18"/>
        <v>0</v>
      </c>
      <c r="BJ10" s="21"/>
      <c r="BK10" s="21"/>
      <c r="BL10" s="21"/>
      <c r="BM10" s="21"/>
      <c r="BN10" s="21"/>
      <c r="BO10" s="21"/>
      <c r="BP10" s="21"/>
      <c r="BQ10" s="21"/>
      <c r="BR10" s="21"/>
      <c r="BS10" s="21"/>
      <c r="BT10" s="21"/>
      <c r="BU10" s="21"/>
      <c r="BV10" s="21"/>
      <c r="BW10" s="21"/>
      <c r="BX10" s="21"/>
      <c r="BY10" s="21"/>
      <c r="BZ10" s="21"/>
      <c r="CA10" s="21">
        <f t="shared" si="19"/>
        <v>0</v>
      </c>
      <c r="CB10" s="21"/>
      <c r="CC10" s="21"/>
      <c r="CD10" s="21"/>
      <c r="CE10" s="21"/>
      <c r="CF10" s="21"/>
      <c r="CG10" s="37"/>
      <c r="CH10" s="21">
        <f t="shared" si="20"/>
        <v>0</v>
      </c>
      <c r="CI10" s="21"/>
      <c r="CJ10" s="21"/>
      <c r="CK10" s="21"/>
      <c r="CL10" s="21"/>
      <c r="CM10" s="21"/>
      <c r="CN10" s="21"/>
      <c r="CO10" s="21"/>
      <c r="CP10" s="21">
        <f t="shared" si="21"/>
        <v>0</v>
      </c>
      <c r="CQ10" s="21"/>
      <c r="CR10" s="21"/>
      <c r="CS10" s="21"/>
      <c r="CT10" s="21"/>
      <c r="CU10" s="21"/>
    </row>
    <row r="11" spans="1:99" s="38" customFormat="1" ht="62.4" x14ac:dyDescent="0.3">
      <c r="A11" s="24"/>
      <c r="B11" s="34">
        <f t="shared" si="8"/>
        <v>3798</v>
      </c>
      <c r="C11" s="36">
        <f t="shared" si="9"/>
        <v>0</v>
      </c>
      <c r="D11" s="24">
        <f t="shared" si="3"/>
        <v>2485</v>
      </c>
      <c r="E11" s="292">
        <f t="shared" si="4"/>
        <v>0</v>
      </c>
      <c r="F11" s="24">
        <f t="shared" si="5"/>
        <v>1313</v>
      </c>
      <c r="G11" s="21"/>
      <c r="H11" s="21"/>
      <c r="I11" s="21"/>
      <c r="J11" s="21"/>
      <c r="K11" s="37"/>
      <c r="L11" s="21">
        <f t="shared" si="11"/>
        <v>0</v>
      </c>
      <c r="M11" s="21"/>
      <c r="N11" s="21"/>
      <c r="O11" s="21"/>
      <c r="P11" s="21"/>
      <c r="Q11" s="21"/>
      <c r="R11" s="21">
        <f t="shared" si="12"/>
        <v>0</v>
      </c>
      <c r="S11" s="21"/>
      <c r="T11" s="21"/>
      <c r="U11" s="21"/>
      <c r="V11" s="21"/>
      <c r="W11" s="21"/>
      <c r="X11" s="21">
        <f t="shared" si="13"/>
        <v>0</v>
      </c>
      <c r="Y11" s="21"/>
      <c r="Z11" s="21"/>
      <c r="AA11" s="21"/>
      <c r="AB11" s="21"/>
      <c r="AC11" s="361" t="s">
        <v>829</v>
      </c>
      <c r="AD11" s="21">
        <f t="shared" si="14"/>
        <v>3298</v>
      </c>
      <c r="AE11" s="21"/>
      <c r="AF11" s="362">
        <v>2485</v>
      </c>
      <c r="AG11" s="21"/>
      <c r="AH11" s="21">
        <v>813</v>
      </c>
      <c r="AI11" s="229" t="s">
        <v>84</v>
      </c>
      <c r="AJ11" s="36">
        <f t="shared" si="15"/>
        <v>500</v>
      </c>
      <c r="AK11" s="21"/>
      <c r="AL11" s="21"/>
      <c r="AM11" s="21"/>
      <c r="AN11" s="21"/>
      <c r="AO11" s="21">
        <v>500</v>
      </c>
      <c r="AP11" s="21"/>
      <c r="AQ11" s="21">
        <f t="shared" si="16"/>
        <v>0</v>
      </c>
      <c r="AR11" s="21"/>
      <c r="AS11" s="21"/>
      <c r="AT11" s="21"/>
      <c r="AU11" s="21"/>
      <c r="AV11" s="21"/>
      <c r="AW11" s="214">
        <f t="shared" si="10"/>
        <v>0</v>
      </c>
      <c r="AX11" s="21"/>
      <c r="AY11" s="21"/>
      <c r="AZ11" s="21"/>
      <c r="BA11" s="21"/>
      <c r="BB11" s="37"/>
      <c r="BC11" s="21">
        <f t="shared" si="17"/>
        <v>0</v>
      </c>
      <c r="BD11" s="21"/>
      <c r="BE11" s="21"/>
      <c r="BF11" s="21"/>
      <c r="BG11" s="21"/>
      <c r="BH11" s="21"/>
      <c r="BI11" s="21">
        <f t="shared" si="18"/>
        <v>0</v>
      </c>
      <c r="BJ11" s="21"/>
      <c r="BK11" s="21"/>
      <c r="BL11" s="21"/>
      <c r="BM11" s="21"/>
      <c r="BN11" s="21"/>
      <c r="BO11" s="21"/>
      <c r="BP11" s="21"/>
      <c r="BQ11" s="21"/>
      <c r="BR11" s="21"/>
      <c r="BS11" s="21"/>
      <c r="BT11" s="21"/>
      <c r="BU11" s="21"/>
      <c r="BV11" s="21"/>
      <c r="BW11" s="21"/>
      <c r="BX11" s="21"/>
      <c r="BY11" s="21"/>
      <c r="BZ11" s="21"/>
      <c r="CA11" s="21">
        <f t="shared" si="19"/>
        <v>0</v>
      </c>
      <c r="CB11" s="21"/>
      <c r="CC11" s="21"/>
      <c r="CD11" s="21"/>
      <c r="CE11" s="21"/>
      <c r="CF11" s="21"/>
      <c r="CG11" s="37"/>
      <c r="CH11" s="21">
        <f t="shared" si="20"/>
        <v>0</v>
      </c>
      <c r="CI11" s="21"/>
      <c r="CJ11" s="21"/>
      <c r="CK11" s="21"/>
      <c r="CL11" s="21"/>
      <c r="CM11" s="21"/>
      <c r="CN11" s="21"/>
      <c r="CO11" s="21"/>
      <c r="CP11" s="21">
        <f t="shared" si="21"/>
        <v>0</v>
      </c>
      <c r="CQ11" s="21"/>
      <c r="CR11" s="21"/>
      <c r="CS11" s="21"/>
      <c r="CT11" s="21"/>
      <c r="CU11" s="21"/>
    </row>
    <row r="12" spans="1:99" s="38" customFormat="1" ht="46.8" x14ac:dyDescent="0.3">
      <c r="A12" s="24"/>
      <c r="B12" s="34">
        <f t="shared" si="8"/>
        <v>2818.06</v>
      </c>
      <c r="C12" s="36">
        <f t="shared" si="9"/>
        <v>0</v>
      </c>
      <c r="D12" s="24">
        <f t="shared" si="3"/>
        <v>2818.06</v>
      </c>
      <c r="E12" s="292">
        <f t="shared" si="4"/>
        <v>0</v>
      </c>
      <c r="F12" s="24">
        <f t="shared" si="5"/>
        <v>0</v>
      </c>
      <c r="G12" s="21"/>
      <c r="H12" s="21"/>
      <c r="I12" s="21"/>
      <c r="J12" s="21"/>
      <c r="K12" s="37"/>
      <c r="L12" s="21">
        <f t="shared" si="11"/>
        <v>0</v>
      </c>
      <c r="M12" s="21"/>
      <c r="N12" s="21"/>
      <c r="O12" s="21"/>
      <c r="P12" s="21"/>
      <c r="Q12" s="21"/>
      <c r="R12" s="21">
        <f t="shared" si="12"/>
        <v>0</v>
      </c>
      <c r="S12" s="21"/>
      <c r="T12" s="21"/>
      <c r="U12" s="21"/>
      <c r="V12" s="21"/>
      <c r="W12" s="21"/>
      <c r="X12" s="21">
        <f t="shared" si="13"/>
        <v>0</v>
      </c>
      <c r="Y12" s="21"/>
      <c r="Z12" s="21"/>
      <c r="AA12" s="21"/>
      <c r="AB12" s="21"/>
      <c r="AC12" s="383" t="s">
        <v>845</v>
      </c>
      <c r="AD12" s="21">
        <f t="shared" si="14"/>
        <v>1615</v>
      </c>
      <c r="AE12" s="21"/>
      <c r="AF12" s="15">
        <v>1615</v>
      </c>
      <c r="AG12" s="354"/>
      <c r="AH12" s="21"/>
      <c r="AI12" s="229" t="s">
        <v>85</v>
      </c>
      <c r="AJ12" s="237">
        <f t="shared" si="15"/>
        <v>1203.06</v>
      </c>
      <c r="AK12" s="21"/>
      <c r="AL12" s="21">
        <v>1203.06</v>
      </c>
      <c r="AM12" s="21"/>
      <c r="AN12" s="21"/>
      <c r="AO12" s="21"/>
      <c r="AP12" s="21"/>
      <c r="AQ12" s="21">
        <f t="shared" si="16"/>
        <v>0</v>
      </c>
      <c r="AR12" s="21"/>
      <c r="AS12" s="21"/>
      <c r="AT12" s="21"/>
      <c r="AU12" s="21"/>
      <c r="AV12" s="21"/>
      <c r="AW12" s="214">
        <f t="shared" si="10"/>
        <v>0</v>
      </c>
      <c r="AX12" s="21"/>
      <c r="AY12" s="21"/>
      <c r="AZ12" s="21"/>
      <c r="BA12" s="21"/>
      <c r="BB12" s="37"/>
      <c r="BC12" s="21">
        <f t="shared" si="17"/>
        <v>0</v>
      </c>
      <c r="BD12" s="21"/>
      <c r="BE12" s="21"/>
      <c r="BF12" s="21"/>
      <c r="BG12" s="21"/>
      <c r="BH12" s="21"/>
      <c r="BI12" s="21">
        <f t="shared" si="18"/>
        <v>0</v>
      </c>
      <c r="BJ12" s="21"/>
      <c r="BK12" s="21"/>
      <c r="BL12" s="21"/>
      <c r="BM12" s="21"/>
      <c r="BN12" s="21"/>
      <c r="BO12" s="21"/>
      <c r="BP12" s="21"/>
      <c r="BQ12" s="21"/>
      <c r="BR12" s="21"/>
      <c r="BS12" s="21"/>
      <c r="BT12" s="21"/>
      <c r="BU12" s="21"/>
      <c r="BV12" s="21"/>
      <c r="BW12" s="21"/>
      <c r="BX12" s="21"/>
      <c r="BY12" s="21"/>
      <c r="BZ12" s="21"/>
      <c r="CA12" s="21">
        <f t="shared" si="19"/>
        <v>0</v>
      </c>
      <c r="CB12" s="21"/>
      <c r="CC12" s="21"/>
      <c r="CD12" s="21"/>
      <c r="CE12" s="21"/>
      <c r="CF12" s="21"/>
      <c r="CG12" s="37"/>
      <c r="CH12" s="21">
        <f t="shared" si="20"/>
        <v>0</v>
      </c>
      <c r="CI12" s="21"/>
      <c r="CJ12" s="21"/>
      <c r="CK12" s="21"/>
      <c r="CL12" s="21"/>
      <c r="CM12" s="21"/>
      <c r="CN12" s="21"/>
      <c r="CO12" s="21"/>
      <c r="CP12" s="21">
        <f t="shared" si="21"/>
        <v>0</v>
      </c>
      <c r="CQ12" s="21"/>
      <c r="CR12" s="21"/>
      <c r="CS12" s="21"/>
      <c r="CT12" s="21"/>
      <c r="CU12" s="21"/>
    </row>
    <row r="13" spans="1:99" s="38" customFormat="1" ht="67.2" x14ac:dyDescent="0.3">
      <c r="A13" s="24"/>
      <c r="B13" s="34">
        <f t="shared" si="8"/>
        <v>104</v>
      </c>
      <c r="C13" s="36">
        <f t="shared" si="9"/>
        <v>0</v>
      </c>
      <c r="D13" s="24">
        <f t="shared" si="3"/>
        <v>0</v>
      </c>
      <c r="E13" s="292">
        <f t="shared" si="4"/>
        <v>104</v>
      </c>
      <c r="F13" s="24">
        <f t="shared" si="5"/>
        <v>0</v>
      </c>
      <c r="G13" s="21"/>
      <c r="H13" s="21"/>
      <c r="I13" s="21"/>
      <c r="J13" s="21"/>
      <c r="K13" s="37"/>
      <c r="L13" s="21">
        <f t="shared" si="11"/>
        <v>0</v>
      </c>
      <c r="M13" s="21"/>
      <c r="N13" s="21"/>
      <c r="O13" s="21"/>
      <c r="P13" s="21"/>
      <c r="Q13" s="21"/>
      <c r="R13" s="21">
        <f t="shared" si="12"/>
        <v>0</v>
      </c>
      <c r="S13" s="21"/>
      <c r="T13" s="21"/>
      <c r="U13" s="21"/>
      <c r="V13" s="21"/>
      <c r="W13" s="21"/>
      <c r="X13" s="21">
        <f t="shared" si="13"/>
        <v>0</v>
      </c>
      <c r="Y13" s="21"/>
      <c r="Z13" s="21"/>
      <c r="AA13" s="21"/>
      <c r="AB13" s="21"/>
      <c r="AC13" s="383"/>
      <c r="AD13" s="21">
        <f t="shared" si="14"/>
        <v>0</v>
      </c>
      <c r="AE13" s="21"/>
      <c r="AF13" s="15"/>
      <c r="AH13" s="21"/>
      <c r="AI13" s="229" t="s">
        <v>86</v>
      </c>
      <c r="AJ13" s="237">
        <f t="shared" si="15"/>
        <v>104</v>
      </c>
      <c r="AK13" s="22"/>
      <c r="AL13" s="22"/>
      <c r="AM13" s="22">
        <v>104</v>
      </c>
      <c r="AN13" s="21"/>
      <c r="AO13" s="21"/>
      <c r="AP13" s="21"/>
      <c r="AQ13" s="21">
        <f t="shared" si="16"/>
        <v>0</v>
      </c>
      <c r="AR13" s="21"/>
      <c r="AS13" s="21"/>
      <c r="AT13" s="21"/>
      <c r="AU13" s="21"/>
      <c r="AV13" s="21"/>
      <c r="AW13" s="214">
        <f t="shared" si="10"/>
        <v>0</v>
      </c>
      <c r="AX13" s="21"/>
      <c r="AY13" s="21"/>
      <c r="AZ13" s="21"/>
      <c r="BA13" s="21"/>
      <c r="BB13" s="37"/>
      <c r="BC13" s="21">
        <f t="shared" si="17"/>
        <v>0</v>
      </c>
      <c r="BD13" s="21"/>
      <c r="BE13" s="21"/>
      <c r="BF13" s="21"/>
      <c r="BG13" s="21"/>
      <c r="BH13" s="21"/>
      <c r="BI13" s="21">
        <f t="shared" si="18"/>
        <v>0</v>
      </c>
      <c r="BJ13" s="21"/>
      <c r="BK13" s="21"/>
      <c r="BL13" s="21"/>
      <c r="BM13" s="21"/>
      <c r="BN13" s="21"/>
      <c r="BO13" s="21"/>
      <c r="BP13" s="21"/>
      <c r="BQ13" s="21"/>
      <c r="BR13" s="21"/>
      <c r="BS13" s="21"/>
      <c r="BT13" s="21"/>
      <c r="BU13" s="21"/>
      <c r="BV13" s="21"/>
      <c r="BW13" s="21"/>
      <c r="BX13" s="21"/>
      <c r="BY13" s="21"/>
      <c r="BZ13" s="21"/>
      <c r="CA13" s="21">
        <f t="shared" si="19"/>
        <v>0</v>
      </c>
      <c r="CB13" s="21"/>
      <c r="CC13" s="21"/>
      <c r="CD13" s="21"/>
      <c r="CE13" s="21"/>
      <c r="CF13" s="21"/>
      <c r="CG13" s="37"/>
      <c r="CH13" s="21">
        <f t="shared" si="20"/>
        <v>0</v>
      </c>
      <c r="CI13" s="21"/>
      <c r="CJ13" s="21"/>
      <c r="CK13" s="21"/>
      <c r="CL13" s="21"/>
      <c r="CM13" s="21"/>
      <c r="CN13" s="21"/>
      <c r="CO13" s="21"/>
      <c r="CP13" s="21">
        <f t="shared" si="21"/>
        <v>0</v>
      </c>
      <c r="CQ13" s="21"/>
      <c r="CR13" s="21"/>
      <c r="CS13" s="21"/>
      <c r="CT13" s="21"/>
      <c r="CU13" s="21"/>
    </row>
    <row r="14" spans="1:99" s="38" customFormat="1" ht="62.4" x14ac:dyDescent="0.3">
      <c r="A14" s="24"/>
      <c r="B14" s="34">
        <f t="shared" si="8"/>
        <v>100</v>
      </c>
      <c r="C14" s="36">
        <f t="shared" si="9"/>
        <v>0</v>
      </c>
      <c r="D14" s="24">
        <f t="shared" si="3"/>
        <v>100</v>
      </c>
      <c r="E14" s="292">
        <f t="shared" si="4"/>
        <v>0</v>
      </c>
      <c r="F14" s="24">
        <f t="shared" si="5"/>
        <v>0</v>
      </c>
      <c r="G14" s="21"/>
      <c r="H14" s="21"/>
      <c r="I14" s="21"/>
      <c r="J14" s="21"/>
      <c r="K14" s="37"/>
      <c r="L14" s="21">
        <f t="shared" si="11"/>
        <v>0</v>
      </c>
      <c r="M14" s="21"/>
      <c r="N14" s="21"/>
      <c r="O14" s="21"/>
      <c r="P14" s="21"/>
      <c r="Q14" s="21"/>
      <c r="R14" s="21">
        <f t="shared" si="12"/>
        <v>0</v>
      </c>
      <c r="S14" s="21"/>
      <c r="T14" s="21"/>
      <c r="U14" s="21"/>
      <c r="V14" s="21"/>
      <c r="W14" s="21"/>
      <c r="X14" s="21">
        <f t="shared" si="13"/>
        <v>0</v>
      </c>
      <c r="Y14" s="21"/>
      <c r="Z14" s="21"/>
      <c r="AA14" s="21"/>
      <c r="AB14" s="21"/>
      <c r="AC14" s="21"/>
      <c r="AD14" s="21">
        <f t="shared" si="14"/>
        <v>0</v>
      </c>
      <c r="AE14" s="21"/>
      <c r="AF14" s="21"/>
      <c r="AG14" s="21"/>
      <c r="AH14" s="21"/>
      <c r="AI14" s="383" t="s">
        <v>804</v>
      </c>
      <c r="AJ14" s="36">
        <f t="shared" si="15"/>
        <v>100</v>
      </c>
      <c r="AK14" s="21"/>
      <c r="AL14" s="21">
        <v>100</v>
      </c>
      <c r="AM14" s="21"/>
      <c r="AN14" s="21"/>
      <c r="AO14" s="21"/>
      <c r="AP14" s="21"/>
      <c r="AQ14" s="21">
        <f t="shared" si="16"/>
        <v>0</v>
      </c>
      <c r="AR14" s="21"/>
      <c r="AS14" s="21"/>
      <c r="AT14" s="21"/>
      <c r="AU14" s="21"/>
      <c r="AV14" s="21"/>
      <c r="AW14" s="214">
        <f t="shared" si="10"/>
        <v>0</v>
      </c>
      <c r="AX14" s="21"/>
      <c r="AY14" s="21"/>
      <c r="AZ14" s="21"/>
      <c r="BA14" s="21"/>
      <c r="BB14" s="37"/>
      <c r="BC14" s="21">
        <f t="shared" si="17"/>
        <v>0</v>
      </c>
      <c r="BD14" s="21"/>
      <c r="BE14" s="21"/>
      <c r="BF14" s="21"/>
      <c r="BG14" s="21"/>
      <c r="BH14" s="21"/>
      <c r="BI14" s="21">
        <f t="shared" si="18"/>
        <v>0</v>
      </c>
      <c r="BJ14" s="21"/>
      <c r="BK14" s="21"/>
      <c r="BL14" s="21"/>
      <c r="BM14" s="21"/>
      <c r="BN14" s="21"/>
      <c r="BO14" s="21"/>
      <c r="BP14" s="21"/>
      <c r="BQ14" s="21"/>
      <c r="BR14" s="21"/>
      <c r="BS14" s="21"/>
      <c r="BT14" s="21"/>
      <c r="BU14" s="21"/>
      <c r="BV14" s="21"/>
      <c r="BW14" s="21"/>
      <c r="BX14" s="21"/>
      <c r="BY14" s="21"/>
      <c r="BZ14" s="21"/>
      <c r="CA14" s="21">
        <f t="shared" si="19"/>
        <v>0</v>
      </c>
      <c r="CB14" s="21"/>
      <c r="CC14" s="21"/>
      <c r="CD14" s="21"/>
      <c r="CE14" s="21"/>
      <c r="CF14" s="21"/>
      <c r="CG14" s="37"/>
      <c r="CH14" s="21">
        <f t="shared" si="20"/>
        <v>0</v>
      </c>
      <c r="CI14" s="21"/>
      <c r="CJ14" s="21"/>
      <c r="CK14" s="21"/>
      <c r="CL14" s="21"/>
      <c r="CM14" s="21"/>
      <c r="CN14" s="21"/>
      <c r="CO14" s="21"/>
      <c r="CP14" s="21">
        <f t="shared" si="21"/>
        <v>0</v>
      </c>
      <c r="CQ14" s="21"/>
      <c r="CR14" s="21"/>
      <c r="CS14" s="21"/>
      <c r="CT14" s="21"/>
      <c r="CU14" s="21"/>
    </row>
    <row r="15" spans="1:99" s="38" customFormat="1" x14ac:dyDescent="0.3">
      <c r="A15" s="24"/>
      <c r="B15" s="34">
        <f t="shared" si="8"/>
        <v>0</v>
      </c>
      <c r="C15" s="36">
        <f t="shared" si="9"/>
        <v>0</v>
      </c>
      <c r="D15" s="24">
        <f t="shared" si="3"/>
        <v>0</v>
      </c>
      <c r="E15" s="292">
        <f t="shared" si="4"/>
        <v>0</v>
      </c>
      <c r="F15" s="24">
        <f t="shared" si="5"/>
        <v>0</v>
      </c>
      <c r="G15" s="21"/>
      <c r="H15" s="21"/>
      <c r="I15" s="21"/>
      <c r="J15" s="21"/>
      <c r="K15" s="37"/>
      <c r="L15" s="21">
        <f t="shared" si="11"/>
        <v>0</v>
      </c>
      <c r="M15" s="21"/>
      <c r="N15" s="21"/>
      <c r="O15" s="21"/>
      <c r="P15" s="21"/>
      <c r="Q15" s="21"/>
      <c r="R15" s="21">
        <f t="shared" si="12"/>
        <v>0</v>
      </c>
      <c r="S15" s="21"/>
      <c r="T15" s="21"/>
      <c r="U15" s="21"/>
      <c r="V15" s="21"/>
      <c r="W15" s="21"/>
      <c r="X15" s="21">
        <f t="shared" si="13"/>
        <v>0</v>
      </c>
      <c r="Y15" s="21"/>
      <c r="Z15" s="21"/>
      <c r="AA15" s="21"/>
      <c r="AB15" s="21"/>
      <c r="AC15" s="37"/>
      <c r="AD15" s="21">
        <f t="shared" si="14"/>
        <v>0</v>
      </c>
      <c r="AE15" s="21"/>
      <c r="AF15" s="21"/>
      <c r="AG15" s="21"/>
      <c r="AH15" s="21"/>
      <c r="AI15" s="37"/>
      <c r="AJ15" s="36">
        <f t="shared" si="15"/>
        <v>0</v>
      </c>
      <c r="AK15" s="21"/>
      <c r="AL15" s="21"/>
      <c r="AM15" s="21"/>
      <c r="AN15" s="21"/>
      <c r="AO15" s="21"/>
      <c r="AP15" s="21"/>
      <c r="AQ15" s="21">
        <f t="shared" si="16"/>
        <v>0</v>
      </c>
      <c r="AR15" s="21"/>
      <c r="AS15" s="21"/>
      <c r="AT15" s="21"/>
      <c r="AU15" s="21"/>
      <c r="AV15" s="21"/>
      <c r="AW15" s="214">
        <f t="shared" si="10"/>
        <v>0</v>
      </c>
      <c r="AX15" s="21"/>
      <c r="AY15" s="21"/>
      <c r="AZ15" s="21"/>
      <c r="BA15" s="21"/>
      <c r="BB15" s="37"/>
      <c r="BC15" s="21">
        <f t="shared" si="17"/>
        <v>0</v>
      </c>
      <c r="BD15" s="21"/>
      <c r="BE15" s="21"/>
      <c r="BF15" s="21"/>
      <c r="BG15" s="21"/>
      <c r="BH15" s="21"/>
      <c r="BI15" s="21">
        <f t="shared" si="18"/>
        <v>0</v>
      </c>
      <c r="BJ15" s="21"/>
      <c r="BK15" s="21"/>
      <c r="BL15" s="21"/>
      <c r="BM15" s="21"/>
      <c r="BN15" s="21"/>
      <c r="BO15" s="21"/>
      <c r="BP15" s="21"/>
      <c r="BQ15" s="21"/>
      <c r="BR15" s="21"/>
      <c r="BS15" s="21"/>
      <c r="BT15" s="21"/>
      <c r="BU15" s="21"/>
      <c r="BV15" s="21"/>
      <c r="BW15" s="21"/>
      <c r="BX15" s="21"/>
      <c r="BY15" s="21"/>
      <c r="BZ15" s="21"/>
      <c r="CA15" s="21">
        <f t="shared" si="19"/>
        <v>0</v>
      </c>
      <c r="CB15" s="21"/>
      <c r="CC15" s="21"/>
      <c r="CD15" s="21"/>
      <c r="CE15" s="21"/>
      <c r="CF15" s="21"/>
      <c r="CG15" s="37"/>
      <c r="CH15" s="21">
        <f t="shared" si="20"/>
        <v>0</v>
      </c>
      <c r="CI15" s="21"/>
      <c r="CJ15" s="21"/>
      <c r="CK15" s="21"/>
      <c r="CL15" s="21"/>
      <c r="CM15" s="21"/>
      <c r="CN15" s="21"/>
      <c r="CO15" s="21"/>
      <c r="CP15" s="21">
        <f t="shared" si="21"/>
        <v>0</v>
      </c>
      <c r="CQ15" s="21"/>
      <c r="CR15" s="21"/>
      <c r="CS15" s="21"/>
      <c r="CT15" s="21"/>
      <c r="CU15" s="21"/>
    </row>
    <row r="16" spans="1:99" s="38" customFormat="1" x14ac:dyDescent="0.3">
      <c r="A16" s="24"/>
      <c r="B16" s="34">
        <f t="shared" si="8"/>
        <v>0</v>
      </c>
      <c r="C16" s="36">
        <f t="shared" si="9"/>
        <v>0</v>
      </c>
      <c r="D16" s="24">
        <f t="shared" si="3"/>
        <v>0</v>
      </c>
      <c r="E16" s="292">
        <f t="shared" si="4"/>
        <v>0</v>
      </c>
      <c r="F16" s="24">
        <f t="shared" si="5"/>
        <v>0</v>
      </c>
      <c r="G16" s="21"/>
      <c r="H16" s="21"/>
      <c r="I16" s="21"/>
      <c r="J16" s="21"/>
      <c r="K16" s="37"/>
      <c r="L16" s="21">
        <f t="shared" si="11"/>
        <v>0</v>
      </c>
      <c r="M16" s="21"/>
      <c r="N16" s="21"/>
      <c r="O16" s="21"/>
      <c r="P16" s="21"/>
      <c r="Q16" s="21"/>
      <c r="R16" s="21">
        <f t="shared" si="12"/>
        <v>0</v>
      </c>
      <c r="S16" s="21"/>
      <c r="T16" s="21"/>
      <c r="U16" s="21"/>
      <c r="V16" s="21"/>
      <c r="W16" s="21"/>
      <c r="X16" s="21">
        <f t="shared" si="13"/>
        <v>0</v>
      </c>
      <c r="Y16" s="21"/>
      <c r="Z16" s="21"/>
      <c r="AA16" s="21"/>
      <c r="AB16" s="21"/>
      <c r="AC16" s="37"/>
      <c r="AD16" s="21">
        <f t="shared" si="14"/>
        <v>0</v>
      </c>
      <c r="AE16" s="21"/>
      <c r="AF16" s="21"/>
      <c r="AG16" s="21"/>
      <c r="AH16" s="21"/>
      <c r="AI16" s="37"/>
      <c r="AJ16" s="36">
        <f t="shared" si="15"/>
        <v>0</v>
      </c>
      <c r="AK16" s="21"/>
      <c r="AL16" s="21"/>
      <c r="AM16" s="21"/>
      <c r="AN16" s="21"/>
      <c r="AO16" s="21"/>
      <c r="AP16" s="21"/>
      <c r="AQ16" s="21">
        <f t="shared" si="16"/>
        <v>0</v>
      </c>
      <c r="AR16" s="21"/>
      <c r="AS16" s="21"/>
      <c r="AT16" s="21"/>
      <c r="AU16" s="21"/>
      <c r="AV16" s="21"/>
      <c r="AW16" s="214">
        <f t="shared" si="10"/>
        <v>0</v>
      </c>
      <c r="AX16" s="21"/>
      <c r="AY16" s="21"/>
      <c r="AZ16" s="21"/>
      <c r="BA16" s="21"/>
      <c r="BB16" s="37"/>
      <c r="BC16" s="21">
        <f t="shared" si="17"/>
        <v>0</v>
      </c>
      <c r="BD16" s="21"/>
      <c r="BE16" s="21"/>
      <c r="BF16" s="21"/>
      <c r="BG16" s="21"/>
      <c r="BH16" s="21"/>
      <c r="BI16" s="21">
        <f t="shared" si="18"/>
        <v>0</v>
      </c>
      <c r="BJ16" s="21"/>
      <c r="BK16" s="21"/>
      <c r="BL16" s="21"/>
      <c r="BM16" s="21"/>
      <c r="BN16" s="21"/>
      <c r="BO16" s="21"/>
      <c r="BP16" s="21"/>
      <c r="BQ16" s="21"/>
      <c r="BR16" s="21"/>
      <c r="BS16" s="21"/>
      <c r="BT16" s="21"/>
      <c r="BU16" s="21"/>
      <c r="BV16" s="21"/>
      <c r="BW16" s="21"/>
      <c r="BX16" s="21"/>
      <c r="BY16" s="21"/>
      <c r="BZ16" s="21"/>
      <c r="CA16" s="21">
        <f t="shared" si="19"/>
        <v>0</v>
      </c>
      <c r="CB16" s="21"/>
      <c r="CC16" s="21"/>
      <c r="CD16" s="21"/>
      <c r="CE16" s="21"/>
      <c r="CF16" s="21"/>
      <c r="CG16" s="37"/>
      <c r="CH16" s="21">
        <f t="shared" si="20"/>
        <v>0</v>
      </c>
      <c r="CI16" s="21"/>
      <c r="CJ16" s="21"/>
      <c r="CK16" s="21"/>
      <c r="CL16" s="21"/>
      <c r="CM16" s="21"/>
      <c r="CN16" s="21"/>
      <c r="CO16" s="21"/>
      <c r="CP16" s="21">
        <f t="shared" si="21"/>
        <v>0</v>
      </c>
      <c r="CQ16" s="21"/>
      <c r="CR16" s="21"/>
      <c r="CS16" s="21"/>
      <c r="CT16" s="21"/>
      <c r="CU16" s="21"/>
    </row>
    <row r="17" spans="1:99" s="38" customFormat="1" x14ac:dyDescent="0.3">
      <c r="A17" s="24"/>
      <c r="B17" s="34">
        <f t="shared" si="8"/>
        <v>0</v>
      </c>
      <c r="C17" s="36">
        <f t="shared" si="9"/>
        <v>0</v>
      </c>
      <c r="D17" s="24">
        <f t="shared" si="3"/>
        <v>0</v>
      </c>
      <c r="E17" s="292">
        <f t="shared" si="4"/>
        <v>0</v>
      </c>
      <c r="F17" s="24">
        <f t="shared" si="5"/>
        <v>0</v>
      </c>
      <c r="G17" s="21"/>
      <c r="H17" s="21"/>
      <c r="I17" s="21"/>
      <c r="J17" s="21"/>
      <c r="K17" s="37"/>
      <c r="L17" s="21">
        <f t="shared" si="11"/>
        <v>0</v>
      </c>
      <c r="M17" s="21"/>
      <c r="N17" s="21"/>
      <c r="O17" s="21"/>
      <c r="P17" s="21"/>
      <c r="Q17" s="21"/>
      <c r="R17" s="21">
        <f t="shared" si="12"/>
        <v>0</v>
      </c>
      <c r="S17" s="21"/>
      <c r="T17" s="21"/>
      <c r="U17" s="21"/>
      <c r="V17" s="21"/>
      <c r="W17" s="21"/>
      <c r="X17" s="21">
        <f t="shared" si="13"/>
        <v>0</v>
      </c>
      <c r="Y17" s="21"/>
      <c r="Z17" s="21"/>
      <c r="AA17" s="21"/>
      <c r="AB17" s="21"/>
      <c r="AC17" s="37"/>
      <c r="AD17" s="21">
        <f t="shared" si="14"/>
        <v>0</v>
      </c>
      <c r="AE17" s="21"/>
      <c r="AF17" s="21"/>
      <c r="AG17" s="21"/>
      <c r="AH17" s="21"/>
      <c r="AI17" s="37"/>
      <c r="AJ17" s="36">
        <f t="shared" si="15"/>
        <v>0</v>
      </c>
      <c r="AK17" s="21"/>
      <c r="AL17" s="21"/>
      <c r="AM17" s="21"/>
      <c r="AN17" s="21"/>
      <c r="AO17" s="21"/>
      <c r="AP17" s="21"/>
      <c r="AQ17" s="21">
        <f t="shared" si="16"/>
        <v>0</v>
      </c>
      <c r="AR17" s="21"/>
      <c r="AS17" s="21"/>
      <c r="AT17" s="21"/>
      <c r="AU17" s="21"/>
      <c r="AV17" s="21"/>
      <c r="AW17" s="214">
        <f t="shared" si="10"/>
        <v>0</v>
      </c>
      <c r="AX17" s="21"/>
      <c r="AY17" s="21"/>
      <c r="AZ17" s="21"/>
      <c r="BA17" s="21"/>
      <c r="BB17" s="37"/>
      <c r="BC17" s="21">
        <f t="shared" si="17"/>
        <v>0</v>
      </c>
      <c r="BD17" s="21"/>
      <c r="BE17" s="21"/>
      <c r="BF17" s="21"/>
      <c r="BG17" s="21"/>
      <c r="BH17" s="21"/>
      <c r="BI17" s="21">
        <f t="shared" si="18"/>
        <v>0</v>
      </c>
      <c r="BJ17" s="21"/>
      <c r="BK17" s="21"/>
      <c r="BL17" s="21"/>
      <c r="BM17" s="21"/>
      <c r="BN17" s="21"/>
      <c r="BO17" s="21"/>
      <c r="BP17" s="21"/>
      <c r="BQ17" s="21"/>
      <c r="BR17" s="21"/>
      <c r="BS17" s="21"/>
      <c r="BT17" s="21"/>
      <c r="BU17" s="21"/>
      <c r="BV17" s="21"/>
      <c r="BW17" s="21"/>
      <c r="BX17" s="21"/>
      <c r="BY17" s="21"/>
      <c r="BZ17" s="21"/>
      <c r="CA17" s="21">
        <f t="shared" si="19"/>
        <v>0</v>
      </c>
      <c r="CB17" s="21"/>
      <c r="CC17" s="21"/>
      <c r="CD17" s="21"/>
      <c r="CE17" s="21"/>
      <c r="CF17" s="21"/>
      <c r="CG17" s="37"/>
      <c r="CH17" s="21">
        <f t="shared" si="20"/>
        <v>0</v>
      </c>
      <c r="CI17" s="21"/>
      <c r="CJ17" s="21"/>
      <c r="CK17" s="21"/>
      <c r="CL17" s="21"/>
      <c r="CM17" s="21"/>
      <c r="CN17" s="21"/>
      <c r="CO17" s="21"/>
      <c r="CP17" s="21">
        <f t="shared" si="21"/>
        <v>0</v>
      </c>
      <c r="CQ17" s="21"/>
      <c r="CR17" s="21"/>
      <c r="CS17" s="21"/>
      <c r="CT17" s="21"/>
      <c r="CU17" s="21"/>
    </row>
    <row r="18" spans="1:99" s="38" customFormat="1" x14ac:dyDescent="0.3">
      <c r="A18" s="24"/>
      <c r="B18" s="34">
        <f t="shared" si="8"/>
        <v>0</v>
      </c>
      <c r="C18" s="36">
        <f t="shared" si="9"/>
        <v>0</v>
      </c>
      <c r="D18" s="24">
        <f t="shared" si="3"/>
        <v>0</v>
      </c>
      <c r="E18" s="292">
        <f t="shared" si="4"/>
        <v>0</v>
      </c>
      <c r="F18" s="24">
        <f t="shared" si="5"/>
        <v>0</v>
      </c>
      <c r="G18" s="21"/>
      <c r="H18" s="21"/>
      <c r="I18" s="21"/>
      <c r="J18" s="21"/>
      <c r="K18" s="37"/>
      <c r="L18" s="21">
        <f t="shared" si="11"/>
        <v>0</v>
      </c>
      <c r="M18" s="21"/>
      <c r="N18" s="21"/>
      <c r="O18" s="21"/>
      <c r="P18" s="21"/>
      <c r="Q18" s="21"/>
      <c r="R18" s="21">
        <f t="shared" si="12"/>
        <v>0</v>
      </c>
      <c r="S18" s="21"/>
      <c r="T18" s="21"/>
      <c r="U18" s="21"/>
      <c r="V18" s="21"/>
      <c r="W18" s="21"/>
      <c r="X18" s="21">
        <f t="shared" si="13"/>
        <v>0</v>
      </c>
      <c r="Y18" s="21"/>
      <c r="Z18" s="21"/>
      <c r="AA18" s="21"/>
      <c r="AB18" s="21"/>
      <c r="AC18" s="37"/>
      <c r="AD18" s="21">
        <f t="shared" si="14"/>
        <v>0</v>
      </c>
      <c r="AE18" s="21"/>
      <c r="AF18" s="21"/>
      <c r="AG18" s="21"/>
      <c r="AH18" s="21"/>
      <c r="AI18" s="37"/>
      <c r="AJ18" s="36">
        <f t="shared" si="15"/>
        <v>0</v>
      </c>
      <c r="AK18" s="21"/>
      <c r="AL18" s="21"/>
      <c r="AM18" s="21"/>
      <c r="AN18" s="21"/>
      <c r="AO18" s="21"/>
      <c r="AP18" s="21"/>
      <c r="AQ18" s="21">
        <f t="shared" si="16"/>
        <v>0</v>
      </c>
      <c r="AR18" s="21"/>
      <c r="AS18" s="21"/>
      <c r="AT18" s="21"/>
      <c r="AU18" s="21"/>
      <c r="AV18" s="21"/>
      <c r="AW18" s="214">
        <f t="shared" si="10"/>
        <v>0</v>
      </c>
      <c r="AX18" s="21"/>
      <c r="AY18" s="21"/>
      <c r="AZ18" s="21"/>
      <c r="BA18" s="21"/>
      <c r="BB18" s="37"/>
      <c r="BC18" s="21">
        <f t="shared" si="17"/>
        <v>0</v>
      </c>
      <c r="BD18" s="21"/>
      <c r="BE18" s="21"/>
      <c r="BF18" s="21"/>
      <c r="BG18" s="21"/>
      <c r="BH18" s="21"/>
      <c r="BI18" s="21">
        <f t="shared" si="18"/>
        <v>0</v>
      </c>
      <c r="BJ18" s="21"/>
      <c r="BK18" s="21"/>
      <c r="BL18" s="21"/>
      <c r="BM18" s="21"/>
      <c r="BN18" s="21"/>
      <c r="BO18" s="21"/>
      <c r="BP18" s="21"/>
      <c r="BQ18" s="21"/>
      <c r="BR18" s="21"/>
      <c r="BS18" s="21"/>
      <c r="BT18" s="21"/>
      <c r="BU18" s="21"/>
      <c r="BV18" s="21"/>
      <c r="BW18" s="21"/>
      <c r="BX18" s="21"/>
      <c r="BY18" s="21"/>
      <c r="BZ18" s="21"/>
      <c r="CA18" s="21">
        <f t="shared" si="19"/>
        <v>0</v>
      </c>
      <c r="CB18" s="21"/>
      <c r="CC18" s="21"/>
      <c r="CD18" s="21"/>
      <c r="CE18" s="21"/>
      <c r="CF18" s="21"/>
      <c r="CG18" s="37"/>
      <c r="CH18" s="21">
        <f t="shared" si="20"/>
        <v>0</v>
      </c>
      <c r="CI18" s="21"/>
      <c r="CJ18" s="21"/>
      <c r="CK18" s="21"/>
      <c r="CL18" s="21"/>
      <c r="CM18" s="21"/>
      <c r="CN18" s="21"/>
      <c r="CO18" s="21"/>
      <c r="CP18" s="21">
        <f t="shared" si="21"/>
        <v>0</v>
      </c>
      <c r="CQ18" s="21"/>
      <c r="CR18" s="21"/>
      <c r="CS18" s="21"/>
      <c r="CT18" s="21"/>
      <c r="CU18" s="21"/>
    </row>
    <row r="19" spans="1:99" s="38" customFormat="1" x14ac:dyDescent="0.3">
      <c r="A19" s="24"/>
      <c r="B19" s="34">
        <f t="shared" si="8"/>
        <v>0</v>
      </c>
      <c r="C19" s="36">
        <f t="shared" si="9"/>
        <v>0</v>
      </c>
      <c r="D19" s="24">
        <f t="shared" si="3"/>
        <v>0</v>
      </c>
      <c r="E19" s="292">
        <f t="shared" si="4"/>
        <v>0</v>
      </c>
      <c r="F19" s="24">
        <f t="shared" si="5"/>
        <v>0</v>
      </c>
      <c r="G19" s="21"/>
      <c r="H19" s="21"/>
      <c r="I19" s="21"/>
      <c r="J19" s="21"/>
      <c r="K19" s="37"/>
      <c r="L19" s="21">
        <f t="shared" si="11"/>
        <v>0</v>
      </c>
      <c r="M19" s="21"/>
      <c r="N19" s="21"/>
      <c r="O19" s="21"/>
      <c r="P19" s="21"/>
      <c r="Q19" s="21"/>
      <c r="R19" s="21">
        <f t="shared" si="12"/>
        <v>0</v>
      </c>
      <c r="S19" s="21"/>
      <c r="T19" s="21"/>
      <c r="U19" s="21"/>
      <c r="V19" s="21"/>
      <c r="W19" s="21"/>
      <c r="X19" s="21">
        <f t="shared" si="13"/>
        <v>0</v>
      </c>
      <c r="Y19" s="21"/>
      <c r="Z19" s="21"/>
      <c r="AA19" s="21"/>
      <c r="AB19" s="21"/>
      <c r="AC19" s="37"/>
      <c r="AD19" s="21">
        <f t="shared" si="14"/>
        <v>0</v>
      </c>
      <c r="AE19" s="21"/>
      <c r="AF19" s="21"/>
      <c r="AG19" s="21"/>
      <c r="AH19" s="21"/>
      <c r="AI19" s="37"/>
      <c r="AJ19" s="36">
        <f t="shared" si="15"/>
        <v>0</v>
      </c>
      <c r="AK19" s="21"/>
      <c r="AL19" s="21"/>
      <c r="AM19" s="21"/>
      <c r="AN19" s="21"/>
      <c r="AO19" s="21"/>
      <c r="AP19" s="21"/>
      <c r="AQ19" s="21">
        <f t="shared" si="16"/>
        <v>0</v>
      </c>
      <c r="AR19" s="21"/>
      <c r="AS19" s="21"/>
      <c r="AT19" s="21"/>
      <c r="AU19" s="21"/>
      <c r="AV19" s="21"/>
      <c r="AW19" s="214">
        <f t="shared" si="10"/>
        <v>0</v>
      </c>
      <c r="AX19" s="21"/>
      <c r="AY19" s="21"/>
      <c r="AZ19" s="21"/>
      <c r="BA19" s="21"/>
      <c r="BB19" s="37"/>
      <c r="BC19" s="21">
        <f t="shared" si="17"/>
        <v>0</v>
      </c>
      <c r="BD19" s="21"/>
      <c r="BE19" s="21"/>
      <c r="BF19" s="21"/>
      <c r="BG19" s="21"/>
      <c r="BH19" s="21"/>
      <c r="BI19" s="21">
        <f t="shared" si="18"/>
        <v>0</v>
      </c>
      <c r="BJ19" s="21"/>
      <c r="BK19" s="21"/>
      <c r="BL19" s="21"/>
      <c r="BM19" s="21"/>
      <c r="BN19" s="21"/>
      <c r="BO19" s="21"/>
      <c r="BP19" s="21"/>
      <c r="BQ19" s="21"/>
      <c r="BR19" s="21"/>
      <c r="BS19" s="21"/>
      <c r="BT19" s="21"/>
      <c r="BU19" s="21"/>
      <c r="BV19" s="21"/>
      <c r="BW19" s="21"/>
      <c r="BX19" s="21"/>
      <c r="BY19" s="21"/>
      <c r="BZ19" s="21"/>
      <c r="CA19" s="21">
        <f t="shared" si="19"/>
        <v>0</v>
      </c>
      <c r="CB19" s="21"/>
      <c r="CC19" s="21"/>
      <c r="CD19" s="21"/>
      <c r="CE19" s="21"/>
      <c r="CF19" s="21"/>
      <c r="CG19" s="37"/>
      <c r="CH19" s="21">
        <f t="shared" si="20"/>
        <v>0</v>
      </c>
      <c r="CI19" s="21"/>
      <c r="CJ19" s="21"/>
      <c r="CK19" s="21"/>
      <c r="CL19" s="21"/>
      <c r="CM19" s="21"/>
      <c r="CN19" s="21"/>
      <c r="CO19" s="21"/>
      <c r="CP19" s="21">
        <f t="shared" si="21"/>
        <v>0</v>
      </c>
      <c r="CQ19" s="21"/>
      <c r="CR19" s="21"/>
      <c r="CS19" s="21"/>
      <c r="CT19" s="21"/>
      <c r="CU19" s="21"/>
    </row>
    <row r="20" spans="1:99" s="220" customFormat="1" x14ac:dyDescent="0.3">
      <c r="A20" s="214" t="s">
        <v>87</v>
      </c>
      <c r="B20" s="34">
        <f>H20+L20+R20+X20+AD20+AJ20+AQ20+AW20+BC20+BO20+BR20+BU20+BX20+CA20+CH20+CP20+BI20</f>
        <v>26421.599999999999</v>
      </c>
      <c r="C20" s="34">
        <f t="shared" si="9"/>
        <v>200</v>
      </c>
      <c r="D20" s="214">
        <f t="shared" si="3"/>
        <v>2021.6</v>
      </c>
      <c r="E20" s="292">
        <f>O20+U20+AG20+AM20+AT20+BF20+CK20+AA20+CD20+CS20+AZ20+BL20</f>
        <v>13563</v>
      </c>
      <c r="F20" s="214">
        <f t="shared" si="5"/>
        <v>10837</v>
      </c>
      <c r="G20" s="40"/>
      <c r="H20" s="40">
        <f>SUM(H21:H32)</f>
        <v>0</v>
      </c>
      <c r="I20" s="40">
        <f t="shared" ref="I20:CO20" si="22">SUM(I21:I32)</f>
        <v>200</v>
      </c>
      <c r="J20" s="40"/>
      <c r="K20" s="293">
        <f t="shared" si="22"/>
        <v>0</v>
      </c>
      <c r="L20" s="21">
        <f t="shared" si="11"/>
        <v>7076</v>
      </c>
      <c r="M20" s="40">
        <f t="shared" si="22"/>
        <v>0</v>
      </c>
      <c r="N20" s="40">
        <f t="shared" si="22"/>
        <v>0</v>
      </c>
      <c r="O20" s="40">
        <f t="shared" si="22"/>
        <v>7076</v>
      </c>
      <c r="P20" s="40">
        <f t="shared" si="22"/>
        <v>0</v>
      </c>
      <c r="Q20" s="40">
        <f t="shared" si="22"/>
        <v>0</v>
      </c>
      <c r="R20" s="21">
        <f t="shared" si="12"/>
        <v>3537</v>
      </c>
      <c r="S20" s="40">
        <f t="shared" si="22"/>
        <v>0</v>
      </c>
      <c r="T20" s="40">
        <f t="shared" si="22"/>
        <v>0</v>
      </c>
      <c r="U20" s="40">
        <f t="shared" si="22"/>
        <v>0</v>
      </c>
      <c r="V20" s="40">
        <f t="shared" si="22"/>
        <v>3537</v>
      </c>
      <c r="W20" s="40">
        <f t="shared" si="22"/>
        <v>0</v>
      </c>
      <c r="X20" s="21">
        <f t="shared" si="13"/>
        <v>0</v>
      </c>
      <c r="Y20" s="40">
        <f t="shared" si="22"/>
        <v>0</v>
      </c>
      <c r="Z20" s="40">
        <f t="shared" si="22"/>
        <v>0</v>
      </c>
      <c r="AA20" s="40">
        <f t="shared" si="22"/>
        <v>0</v>
      </c>
      <c r="AB20" s="40">
        <f t="shared" si="22"/>
        <v>0</v>
      </c>
      <c r="AC20" s="293">
        <f t="shared" si="22"/>
        <v>0</v>
      </c>
      <c r="AD20" s="21">
        <f t="shared" si="14"/>
        <v>9100</v>
      </c>
      <c r="AE20" s="40">
        <f t="shared" si="22"/>
        <v>0</v>
      </c>
      <c r="AF20" s="40">
        <f t="shared" si="22"/>
        <v>0</v>
      </c>
      <c r="AG20" s="40">
        <f t="shared" si="22"/>
        <v>2800</v>
      </c>
      <c r="AH20" s="40">
        <f t="shared" si="22"/>
        <v>6300</v>
      </c>
      <c r="AI20" s="293">
        <f>SUM(AI21:AI28)</f>
        <v>0</v>
      </c>
      <c r="AJ20" s="36">
        <f t="shared" si="15"/>
        <v>2408.6</v>
      </c>
      <c r="AK20" s="40">
        <f>SUM(AK21:AK28)</f>
        <v>0</v>
      </c>
      <c r="AL20" s="40">
        <f>SUM(AL21:AL28)</f>
        <v>2021.6</v>
      </c>
      <c r="AM20" s="40">
        <f t="shared" si="22"/>
        <v>387</v>
      </c>
      <c r="AN20" s="40">
        <f t="shared" si="22"/>
        <v>0</v>
      </c>
      <c r="AO20" s="40">
        <f t="shared" si="22"/>
        <v>0</v>
      </c>
      <c r="AP20" s="40">
        <f t="shared" si="22"/>
        <v>0</v>
      </c>
      <c r="AQ20" s="21">
        <f t="shared" si="16"/>
        <v>0</v>
      </c>
      <c r="AR20" s="40">
        <f t="shared" si="22"/>
        <v>0</v>
      </c>
      <c r="AS20" s="40">
        <f t="shared" si="22"/>
        <v>0</v>
      </c>
      <c r="AT20" s="40">
        <f t="shared" si="22"/>
        <v>0</v>
      </c>
      <c r="AU20" s="40">
        <f t="shared" si="22"/>
        <v>0</v>
      </c>
      <c r="AV20" s="40">
        <f t="shared" si="22"/>
        <v>0</v>
      </c>
      <c r="AW20" s="214">
        <f t="shared" si="10"/>
        <v>300</v>
      </c>
      <c r="AX20" s="40">
        <f t="shared" si="22"/>
        <v>0</v>
      </c>
      <c r="AY20" s="40">
        <f t="shared" si="22"/>
        <v>0</v>
      </c>
      <c r="AZ20" s="40">
        <f t="shared" si="22"/>
        <v>300</v>
      </c>
      <c r="BA20" s="40">
        <f t="shared" si="22"/>
        <v>0</v>
      </c>
      <c r="BB20" s="293">
        <f t="shared" si="22"/>
        <v>0</v>
      </c>
      <c r="BC20" s="21">
        <f t="shared" si="17"/>
        <v>2520</v>
      </c>
      <c r="BD20" s="40">
        <f t="shared" si="22"/>
        <v>0</v>
      </c>
      <c r="BE20" s="40">
        <f t="shared" si="22"/>
        <v>0</v>
      </c>
      <c r="BF20" s="40">
        <f t="shared" si="22"/>
        <v>2520</v>
      </c>
      <c r="BG20" s="40">
        <f t="shared" si="22"/>
        <v>0</v>
      </c>
      <c r="BH20" s="40">
        <f t="shared" si="22"/>
        <v>0</v>
      </c>
      <c r="BI20" s="21">
        <f t="shared" si="18"/>
        <v>180</v>
      </c>
      <c r="BJ20" s="40">
        <f t="shared" ref="BJ20:BM20" si="23">SUM(BJ21:BJ32)</f>
        <v>0</v>
      </c>
      <c r="BK20" s="40">
        <f t="shared" si="23"/>
        <v>0</v>
      </c>
      <c r="BL20" s="40">
        <f t="shared" si="23"/>
        <v>180</v>
      </c>
      <c r="BM20" s="40">
        <f t="shared" si="23"/>
        <v>0</v>
      </c>
      <c r="BN20" s="40">
        <f t="shared" si="22"/>
        <v>0</v>
      </c>
      <c r="BO20" s="40">
        <f t="shared" si="22"/>
        <v>0</v>
      </c>
      <c r="BP20" s="40">
        <f t="shared" si="22"/>
        <v>0</v>
      </c>
      <c r="BQ20" s="40">
        <f t="shared" si="22"/>
        <v>0</v>
      </c>
      <c r="BR20" s="40">
        <f t="shared" si="22"/>
        <v>0</v>
      </c>
      <c r="BS20" s="40">
        <f t="shared" si="22"/>
        <v>0</v>
      </c>
      <c r="BT20" s="40">
        <f t="shared" si="22"/>
        <v>0</v>
      </c>
      <c r="BU20" s="40">
        <f t="shared" si="22"/>
        <v>0</v>
      </c>
      <c r="BV20" s="40">
        <f t="shared" si="22"/>
        <v>0</v>
      </c>
      <c r="BW20" s="40">
        <f t="shared" si="22"/>
        <v>0</v>
      </c>
      <c r="BX20" s="40">
        <f t="shared" si="22"/>
        <v>0</v>
      </c>
      <c r="BY20" s="40">
        <f t="shared" si="22"/>
        <v>0</v>
      </c>
      <c r="BZ20" s="40">
        <f>SUM(BZ21:BZ32)</f>
        <v>0</v>
      </c>
      <c r="CA20" s="21">
        <f t="shared" si="19"/>
        <v>300</v>
      </c>
      <c r="CB20" s="40">
        <f t="shared" ref="CB20:CE20" si="24">SUM(CB21:CB32)</f>
        <v>0</v>
      </c>
      <c r="CC20" s="40">
        <f t="shared" si="24"/>
        <v>0</v>
      </c>
      <c r="CD20" s="40">
        <f t="shared" si="24"/>
        <v>300</v>
      </c>
      <c r="CE20" s="40">
        <f t="shared" si="24"/>
        <v>0</v>
      </c>
      <c r="CF20" s="40">
        <f t="shared" si="22"/>
        <v>0</v>
      </c>
      <c r="CG20" s="293">
        <f t="shared" si="22"/>
        <v>0</v>
      </c>
      <c r="CH20" s="21">
        <f t="shared" si="20"/>
        <v>1000</v>
      </c>
      <c r="CI20" s="40">
        <f t="shared" si="22"/>
        <v>0</v>
      </c>
      <c r="CJ20" s="40">
        <f t="shared" si="22"/>
        <v>0</v>
      </c>
      <c r="CK20" s="40">
        <f t="shared" si="22"/>
        <v>0</v>
      </c>
      <c r="CL20" s="40">
        <f t="shared" si="22"/>
        <v>1000</v>
      </c>
      <c r="CM20" s="40">
        <f t="shared" si="22"/>
        <v>0</v>
      </c>
      <c r="CN20" s="40">
        <f t="shared" si="22"/>
        <v>0</v>
      </c>
      <c r="CO20" s="40">
        <f t="shared" si="22"/>
        <v>0</v>
      </c>
      <c r="CP20" s="21">
        <f t="shared" si="21"/>
        <v>0</v>
      </c>
      <c r="CQ20" s="40">
        <f t="shared" ref="CQ20:CT20" si="25">SUM(CQ21:CQ32)</f>
        <v>0</v>
      </c>
      <c r="CR20" s="40">
        <f t="shared" si="25"/>
        <v>0</v>
      </c>
      <c r="CS20" s="40">
        <f t="shared" si="25"/>
        <v>0</v>
      </c>
      <c r="CT20" s="40">
        <f t="shared" si="25"/>
        <v>0</v>
      </c>
      <c r="CU20" s="40"/>
    </row>
    <row r="21" spans="1:99" s="38" customFormat="1" ht="100.8" x14ac:dyDescent="0.3">
      <c r="A21" s="24"/>
      <c r="B21" s="34">
        <f t="shared" si="8"/>
        <v>7957</v>
      </c>
      <c r="C21" s="36">
        <f t="shared" si="9"/>
        <v>200</v>
      </c>
      <c r="D21" s="24">
        <f t="shared" si="3"/>
        <v>500</v>
      </c>
      <c r="E21" s="292">
        <f t="shared" si="4"/>
        <v>5800</v>
      </c>
      <c r="F21" s="24">
        <f t="shared" si="5"/>
        <v>2837</v>
      </c>
      <c r="G21" s="24" t="s">
        <v>72</v>
      </c>
      <c r="H21" s="21"/>
      <c r="I21" s="21">
        <v>200</v>
      </c>
      <c r="J21" s="21"/>
      <c r="K21" s="37" t="s">
        <v>88</v>
      </c>
      <c r="L21" s="21">
        <f t="shared" si="11"/>
        <v>900</v>
      </c>
      <c r="M21" s="21"/>
      <c r="N21" s="21"/>
      <c r="O21" s="21">
        <v>900</v>
      </c>
      <c r="P21" s="21"/>
      <c r="Q21" s="232" t="s">
        <v>89</v>
      </c>
      <c r="R21" s="21">
        <f t="shared" si="12"/>
        <v>1837</v>
      </c>
      <c r="S21" s="21"/>
      <c r="T21" s="21"/>
      <c r="U21" s="21"/>
      <c r="V21" s="21">
        <v>1837</v>
      </c>
      <c r="W21" s="21"/>
      <c r="X21" s="21">
        <f t="shared" si="13"/>
        <v>0</v>
      </c>
      <c r="Y21" s="21"/>
      <c r="Z21" s="21"/>
      <c r="AA21" s="21"/>
      <c r="AB21" s="21"/>
      <c r="AC21" s="316" t="s">
        <v>90</v>
      </c>
      <c r="AD21" s="21">
        <f t="shared" si="14"/>
        <v>2800</v>
      </c>
      <c r="AE21" s="21"/>
      <c r="AF21" s="21"/>
      <c r="AG21" s="21">
        <v>2800</v>
      </c>
      <c r="AH21" s="21"/>
      <c r="AI21" s="37" t="s">
        <v>91</v>
      </c>
      <c r="AJ21" s="36">
        <f t="shared" si="15"/>
        <v>500</v>
      </c>
      <c r="AK21" s="21"/>
      <c r="AL21" s="21">
        <v>500</v>
      </c>
      <c r="AM21" s="21"/>
      <c r="AN21" s="21"/>
      <c r="AO21" s="21"/>
      <c r="AP21" s="21"/>
      <c r="AQ21" s="21">
        <f t="shared" si="16"/>
        <v>0</v>
      </c>
      <c r="AR21" s="21"/>
      <c r="AS21" s="21"/>
      <c r="AT21" s="21"/>
      <c r="AU21" s="21"/>
      <c r="AV21" s="224" t="s">
        <v>646</v>
      </c>
      <c r="AW21" s="214">
        <f t="shared" si="10"/>
        <v>300</v>
      </c>
      <c r="AX21" s="21"/>
      <c r="AY21" s="21"/>
      <c r="AZ21" s="21">
        <v>300</v>
      </c>
      <c r="BA21" s="21"/>
      <c r="BB21" s="353" t="s">
        <v>619</v>
      </c>
      <c r="BC21" s="21">
        <f t="shared" si="17"/>
        <v>1320</v>
      </c>
      <c r="BD21" s="21"/>
      <c r="BE21" s="21"/>
      <c r="BF21" s="221">
        <v>1320</v>
      </c>
      <c r="BG21" s="21"/>
      <c r="BH21" s="353" t="s">
        <v>621</v>
      </c>
      <c r="BI21" s="21">
        <f t="shared" si="18"/>
        <v>180</v>
      </c>
      <c r="BJ21" s="21"/>
      <c r="BK21" s="21"/>
      <c r="BL21" s="221">
        <v>180</v>
      </c>
      <c r="BM21" s="21"/>
      <c r="BN21" s="21"/>
      <c r="BO21" s="21"/>
      <c r="BP21" s="21"/>
      <c r="BQ21" s="21"/>
      <c r="BR21" s="21"/>
      <c r="BS21" s="21"/>
      <c r="BT21" s="24"/>
      <c r="BU21" s="21"/>
      <c r="BV21" s="21"/>
      <c r="BW21" s="21"/>
      <c r="BX21" s="21"/>
      <c r="BY21" s="21"/>
      <c r="BZ21" s="229" t="s">
        <v>92</v>
      </c>
      <c r="CA21" s="21">
        <f t="shared" si="19"/>
        <v>300</v>
      </c>
      <c r="CB21" s="21"/>
      <c r="CC21" s="21"/>
      <c r="CD21" s="21">
        <v>300</v>
      </c>
      <c r="CE21" s="21"/>
      <c r="CF21" s="21"/>
      <c r="CG21" s="363" t="s">
        <v>771</v>
      </c>
      <c r="CH21" s="21"/>
      <c r="CI21" s="21"/>
      <c r="CJ21" s="21"/>
      <c r="CK21" s="21"/>
      <c r="CL21" s="21">
        <v>1000</v>
      </c>
      <c r="CM21" s="21"/>
      <c r="CN21" s="21"/>
      <c r="CO21" s="21"/>
      <c r="CP21" s="21">
        <f t="shared" si="21"/>
        <v>0</v>
      </c>
      <c r="CQ21" s="21"/>
      <c r="CR21" s="21"/>
      <c r="CS21" s="21"/>
      <c r="CT21" s="21"/>
      <c r="CU21" s="21"/>
    </row>
    <row r="22" spans="1:99" s="38" customFormat="1" ht="62.4" x14ac:dyDescent="0.3">
      <c r="A22" s="24"/>
      <c r="B22" s="34">
        <f t="shared" si="8"/>
        <v>7549.6</v>
      </c>
      <c r="C22" s="36">
        <f t="shared" si="9"/>
        <v>0</v>
      </c>
      <c r="D22" s="24">
        <f t="shared" si="3"/>
        <v>621.6</v>
      </c>
      <c r="E22" s="292">
        <f t="shared" si="4"/>
        <v>2228</v>
      </c>
      <c r="F22" s="24">
        <f t="shared" si="5"/>
        <v>4700</v>
      </c>
      <c r="G22" s="21"/>
      <c r="H22" s="21"/>
      <c r="I22" s="21"/>
      <c r="J22" s="21"/>
      <c r="K22" s="37" t="s">
        <v>93</v>
      </c>
      <c r="L22" s="21">
        <f t="shared" si="11"/>
        <v>700</v>
      </c>
      <c r="M22" s="21"/>
      <c r="N22" s="21"/>
      <c r="O22" s="21">
        <v>700</v>
      </c>
      <c r="P22" s="21"/>
      <c r="Q22" s="363" t="s">
        <v>848</v>
      </c>
      <c r="R22" s="21">
        <f t="shared" si="12"/>
        <v>1700</v>
      </c>
      <c r="S22" s="21"/>
      <c r="T22" s="21"/>
      <c r="U22" s="21"/>
      <c r="V22" s="21">
        <v>1700</v>
      </c>
      <c r="W22" s="21"/>
      <c r="X22" s="21">
        <f t="shared" si="13"/>
        <v>0</v>
      </c>
      <c r="Y22" s="21"/>
      <c r="Z22" s="21"/>
      <c r="AA22" s="21"/>
      <c r="AB22" s="21"/>
      <c r="AC22" s="364" t="s">
        <v>857</v>
      </c>
      <c r="AD22" s="21">
        <f t="shared" si="14"/>
        <v>3000</v>
      </c>
      <c r="AE22" s="21"/>
      <c r="AF22" s="21"/>
      <c r="AG22" s="21"/>
      <c r="AH22" s="21">
        <v>3000</v>
      </c>
      <c r="AI22" s="229" t="s">
        <v>94</v>
      </c>
      <c r="AJ22" s="237">
        <f t="shared" si="15"/>
        <v>949.6</v>
      </c>
      <c r="AK22" s="22"/>
      <c r="AL22" s="22">
        <v>621.6</v>
      </c>
      <c r="AM22" s="22">
        <v>328</v>
      </c>
      <c r="AN22" s="22" t="s">
        <v>95</v>
      </c>
      <c r="AO22" s="21"/>
      <c r="AP22" s="21"/>
      <c r="AQ22" s="21">
        <f t="shared" si="16"/>
        <v>0</v>
      </c>
      <c r="AR22" s="21"/>
      <c r="AS22" s="21"/>
      <c r="AT22" s="21"/>
      <c r="AU22" s="21"/>
      <c r="AV22" s="21"/>
      <c r="AW22" s="214">
        <f t="shared" si="10"/>
        <v>0</v>
      </c>
      <c r="AX22" s="21"/>
      <c r="AY22" s="21"/>
      <c r="AZ22" s="21"/>
      <c r="BA22" s="21"/>
      <c r="BB22" s="353" t="s">
        <v>615</v>
      </c>
      <c r="BC22" s="21">
        <f t="shared" si="17"/>
        <v>1200</v>
      </c>
      <c r="BD22" s="21"/>
      <c r="BE22" s="21"/>
      <c r="BF22" s="221">
        <v>1200</v>
      </c>
      <c r="BG22" s="21"/>
      <c r="BH22" s="21"/>
      <c r="BI22" s="21">
        <f t="shared" si="18"/>
        <v>0</v>
      </c>
      <c r="BJ22" s="21"/>
      <c r="BK22" s="21"/>
      <c r="BL22" s="221"/>
      <c r="BM22" s="21"/>
      <c r="BN22" s="21"/>
      <c r="BO22" s="21"/>
      <c r="BP22" s="21"/>
      <c r="BQ22" s="21"/>
      <c r="BR22" s="21"/>
      <c r="BS22" s="21"/>
      <c r="BT22" s="21"/>
      <c r="BU22" s="21"/>
      <c r="BV22" s="21"/>
      <c r="BW22" s="21"/>
      <c r="BX22" s="21"/>
      <c r="BY22" s="21"/>
      <c r="BZ22" s="21"/>
      <c r="CA22" s="21">
        <f t="shared" si="19"/>
        <v>0</v>
      </c>
      <c r="CB22" s="21"/>
      <c r="CC22" s="21"/>
      <c r="CD22" s="21"/>
      <c r="CE22" s="21"/>
      <c r="CF22" s="21"/>
      <c r="CG22" s="37"/>
      <c r="CH22" s="21">
        <f t="shared" si="20"/>
        <v>0</v>
      </c>
      <c r="CI22" s="21"/>
      <c r="CJ22" s="21"/>
      <c r="CK22" s="21"/>
      <c r="CL22" s="21"/>
      <c r="CM22" s="21"/>
      <c r="CN22" s="21"/>
      <c r="CO22" s="21"/>
      <c r="CP22" s="21">
        <f t="shared" si="21"/>
        <v>0</v>
      </c>
      <c r="CQ22" s="21"/>
      <c r="CR22" s="21"/>
      <c r="CS22" s="21"/>
      <c r="CT22" s="21"/>
      <c r="CU22" s="21"/>
    </row>
    <row r="23" spans="1:99" s="38" customFormat="1" ht="67.2" x14ac:dyDescent="0.3">
      <c r="A23" s="24"/>
      <c r="B23" s="34">
        <f t="shared" si="8"/>
        <v>5100</v>
      </c>
      <c r="C23" s="36">
        <f t="shared" si="9"/>
        <v>0</v>
      </c>
      <c r="D23" s="24">
        <f t="shared" si="3"/>
        <v>900</v>
      </c>
      <c r="E23" s="292">
        <f t="shared" si="4"/>
        <v>900</v>
      </c>
      <c r="F23" s="24">
        <f t="shared" si="5"/>
        <v>3300</v>
      </c>
      <c r="G23" s="21"/>
      <c r="H23" s="21"/>
      <c r="I23" s="21"/>
      <c r="J23" s="21"/>
      <c r="K23" s="25" t="s">
        <v>96</v>
      </c>
      <c r="L23" s="21">
        <f t="shared" si="11"/>
        <v>900</v>
      </c>
      <c r="M23" s="21"/>
      <c r="N23" s="21"/>
      <c r="O23" s="21">
        <v>900</v>
      </c>
      <c r="P23" s="21"/>
      <c r="Q23" s="21"/>
      <c r="R23" s="21">
        <f t="shared" si="12"/>
        <v>0</v>
      </c>
      <c r="S23" s="21"/>
      <c r="T23" s="21"/>
      <c r="U23" s="21"/>
      <c r="V23" s="21"/>
      <c r="W23" s="21"/>
      <c r="X23" s="21">
        <f t="shared" si="13"/>
        <v>0</v>
      </c>
      <c r="Y23" s="21"/>
      <c r="Z23" s="21"/>
      <c r="AA23" s="21"/>
      <c r="AB23" s="21"/>
      <c r="AC23" s="364" t="s">
        <v>721</v>
      </c>
      <c r="AD23" s="21">
        <f t="shared" si="14"/>
        <v>3300</v>
      </c>
      <c r="AE23" s="21"/>
      <c r="AF23" s="21"/>
      <c r="AG23" s="21"/>
      <c r="AH23" s="21">
        <v>3300</v>
      </c>
      <c r="AI23" s="37" t="s">
        <v>97</v>
      </c>
      <c r="AJ23" s="36">
        <f t="shared" si="15"/>
        <v>900</v>
      </c>
      <c r="AK23" s="21"/>
      <c r="AL23" s="21">
        <v>900</v>
      </c>
      <c r="AM23" s="21"/>
      <c r="AN23" s="21"/>
      <c r="AO23" s="21"/>
      <c r="AP23" s="21"/>
      <c r="AQ23" s="21">
        <f t="shared" si="16"/>
        <v>0</v>
      </c>
      <c r="AR23" s="21"/>
      <c r="AS23" s="21"/>
      <c r="AT23" s="21"/>
      <c r="AU23" s="21"/>
      <c r="AV23" s="21"/>
      <c r="AW23" s="214">
        <f t="shared" si="10"/>
        <v>0</v>
      </c>
      <c r="AX23" s="21"/>
      <c r="AY23" s="21"/>
      <c r="AZ23" s="21"/>
      <c r="BA23" s="21"/>
      <c r="BB23" s="37"/>
      <c r="BC23" s="21">
        <f t="shared" si="17"/>
        <v>0</v>
      </c>
      <c r="BD23" s="21"/>
      <c r="BE23" s="21"/>
      <c r="BF23" s="21"/>
      <c r="BG23" s="21"/>
      <c r="BH23" s="21"/>
      <c r="BI23" s="21">
        <f t="shared" si="18"/>
        <v>0</v>
      </c>
      <c r="BJ23" s="21"/>
      <c r="BK23" s="21"/>
      <c r="BL23" s="21"/>
      <c r="BM23" s="21"/>
      <c r="BN23" s="21"/>
      <c r="BO23" s="21"/>
      <c r="BP23" s="21"/>
      <c r="BQ23" s="21"/>
      <c r="BR23" s="21"/>
      <c r="BS23" s="21"/>
      <c r="BT23" s="21"/>
      <c r="BU23" s="21"/>
      <c r="BV23" s="21"/>
      <c r="BW23" s="21"/>
      <c r="BX23" s="21"/>
      <c r="BY23" s="21"/>
      <c r="BZ23" s="21"/>
      <c r="CA23" s="21">
        <f t="shared" si="19"/>
        <v>0</v>
      </c>
      <c r="CB23" s="21"/>
      <c r="CC23" s="21"/>
      <c r="CD23" s="21"/>
      <c r="CE23" s="21"/>
      <c r="CF23" s="21"/>
      <c r="CG23" s="37"/>
      <c r="CH23" s="21">
        <f t="shared" si="20"/>
        <v>0</v>
      </c>
      <c r="CI23" s="21"/>
      <c r="CJ23" s="21"/>
      <c r="CK23" s="21"/>
      <c r="CL23" s="21"/>
      <c r="CM23" s="21"/>
      <c r="CN23" s="21"/>
      <c r="CO23" s="21"/>
      <c r="CP23" s="21">
        <f t="shared" si="21"/>
        <v>0</v>
      </c>
      <c r="CQ23" s="21"/>
      <c r="CR23" s="21"/>
      <c r="CS23" s="21"/>
      <c r="CT23" s="21"/>
      <c r="CU23" s="21"/>
    </row>
    <row r="24" spans="1:99" s="38" customFormat="1" x14ac:dyDescent="0.3">
      <c r="A24" s="24"/>
      <c r="B24" s="34">
        <f t="shared" si="8"/>
        <v>0</v>
      </c>
      <c r="C24" s="36">
        <f t="shared" si="9"/>
        <v>0</v>
      </c>
      <c r="D24" s="24">
        <f t="shared" si="3"/>
        <v>0</v>
      </c>
      <c r="E24" s="292">
        <f t="shared" si="4"/>
        <v>0</v>
      </c>
      <c r="F24" s="24">
        <f t="shared" si="5"/>
        <v>0</v>
      </c>
      <c r="G24" s="21"/>
      <c r="H24" s="21"/>
      <c r="I24" s="21"/>
      <c r="J24" s="21"/>
      <c r="K24" s="25"/>
      <c r="L24" s="21">
        <f t="shared" si="11"/>
        <v>0</v>
      </c>
      <c r="M24" s="21"/>
      <c r="N24" s="21"/>
      <c r="O24" s="21"/>
      <c r="P24" s="21"/>
      <c r="Q24" s="21"/>
      <c r="R24" s="21">
        <f t="shared" si="12"/>
        <v>0</v>
      </c>
      <c r="S24" s="21"/>
      <c r="T24" s="21"/>
      <c r="U24" s="21"/>
      <c r="V24" s="21"/>
      <c r="W24" s="21"/>
      <c r="X24" s="21">
        <f t="shared" si="13"/>
        <v>0</v>
      </c>
      <c r="Y24" s="21"/>
      <c r="Z24" s="21"/>
      <c r="AA24" s="21"/>
      <c r="AB24" s="21"/>
      <c r="AC24" s="37"/>
      <c r="AD24" s="21">
        <f t="shared" si="14"/>
        <v>0</v>
      </c>
      <c r="AE24" s="21"/>
      <c r="AF24" s="21"/>
      <c r="AG24" s="21"/>
      <c r="AH24" s="21"/>
      <c r="AI24" s="37"/>
      <c r="AJ24" s="36">
        <f t="shared" si="15"/>
        <v>0</v>
      </c>
      <c r="AK24" s="21"/>
      <c r="AL24" s="21"/>
      <c r="AM24" s="21"/>
      <c r="AN24" s="21"/>
      <c r="AO24" s="21"/>
      <c r="AP24" s="21"/>
      <c r="AQ24" s="21">
        <f t="shared" si="16"/>
        <v>0</v>
      </c>
      <c r="AR24" s="21"/>
      <c r="AS24" s="21"/>
      <c r="AT24" s="21"/>
      <c r="AU24" s="21"/>
      <c r="AV24" s="21"/>
      <c r="AW24" s="214">
        <f t="shared" si="10"/>
        <v>0</v>
      </c>
      <c r="AX24" s="21"/>
      <c r="AY24" s="21"/>
      <c r="AZ24" s="21"/>
      <c r="BA24" s="21"/>
      <c r="BB24" s="37"/>
      <c r="BC24" s="21">
        <f t="shared" si="17"/>
        <v>0</v>
      </c>
      <c r="BD24" s="21"/>
      <c r="BE24" s="21"/>
      <c r="BF24" s="21"/>
      <c r="BG24" s="21"/>
      <c r="BH24" s="21"/>
      <c r="BI24" s="21">
        <f t="shared" si="18"/>
        <v>0</v>
      </c>
      <c r="BJ24" s="21"/>
      <c r="BK24" s="21"/>
      <c r="BL24" s="21"/>
      <c r="BM24" s="21"/>
      <c r="BN24" s="21"/>
      <c r="BO24" s="21"/>
      <c r="BP24" s="21"/>
      <c r="BQ24" s="21"/>
      <c r="BR24" s="21"/>
      <c r="BS24" s="21"/>
      <c r="BT24" s="21"/>
      <c r="BU24" s="21"/>
      <c r="BV24" s="21"/>
      <c r="BW24" s="21"/>
      <c r="BX24" s="21"/>
      <c r="BY24" s="21"/>
      <c r="BZ24" s="21"/>
      <c r="CA24" s="21">
        <f t="shared" si="19"/>
        <v>0</v>
      </c>
      <c r="CB24" s="21"/>
      <c r="CC24" s="21"/>
      <c r="CD24" s="21"/>
      <c r="CE24" s="21"/>
      <c r="CF24" s="21"/>
      <c r="CG24" s="37"/>
      <c r="CH24" s="21">
        <f t="shared" si="20"/>
        <v>0</v>
      </c>
      <c r="CI24" s="21"/>
      <c r="CJ24" s="21"/>
      <c r="CK24" s="21"/>
      <c r="CL24" s="21"/>
      <c r="CM24" s="21"/>
      <c r="CN24" s="21"/>
      <c r="CO24" s="21"/>
      <c r="CP24" s="21">
        <f t="shared" si="21"/>
        <v>0</v>
      </c>
      <c r="CQ24" s="21"/>
      <c r="CR24" s="21"/>
      <c r="CS24" s="21"/>
      <c r="CT24" s="21"/>
      <c r="CU24" s="21"/>
    </row>
    <row r="25" spans="1:99" s="38" customFormat="1" ht="50.4" x14ac:dyDescent="0.3">
      <c r="A25" s="24"/>
      <c r="B25" s="34">
        <f t="shared" si="8"/>
        <v>1459</v>
      </c>
      <c r="C25" s="36">
        <f t="shared" si="9"/>
        <v>0</v>
      </c>
      <c r="D25" s="24">
        <f t="shared" si="3"/>
        <v>0</v>
      </c>
      <c r="E25" s="292">
        <f t="shared" si="4"/>
        <v>1459</v>
      </c>
      <c r="F25" s="24">
        <f t="shared" si="5"/>
        <v>0</v>
      </c>
      <c r="G25" s="21"/>
      <c r="H25" s="21"/>
      <c r="I25" s="21"/>
      <c r="J25" s="21"/>
      <c r="K25" s="25" t="s">
        <v>98</v>
      </c>
      <c r="L25" s="21">
        <f t="shared" si="11"/>
        <v>1400</v>
      </c>
      <c r="M25" s="21"/>
      <c r="N25" s="21"/>
      <c r="O25" s="21">
        <v>1400</v>
      </c>
      <c r="P25" s="21"/>
      <c r="Q25" s="21"/>
      <c r="R25" s="21">
        <f t="shared" si="12"/>
        <v>0</v>
      </c>
      <c r="S25" s="21"/>
      <c r="T25" s="21"/>
      <c r="U25" s="21"/>
      <c r="V25" s="21"/>
      <c r="W25" s="21"/>
      <c r="X25" s="21">
        <f t="shared" si="13"/>
        <v>0</v>
      </c>
      <c r="Y25" s="21"/>
      <c r="Z25" s="21"/>
      <c r="AA25" s="21"/>
      <c r="AB25" s="21"/>
      <c r="AC25" s="37"/>
      <c r="AD25" s="21">
        <f t="shared" si="14"/>
        <v>0</v>
      </c>
      <c r="AE25" s="21"/>
      <c r="AF25" s="21"/>
      <c r="AG25" s="21"/>
      <c r="AH25" s="21"/>
      <c r="AI25" s="229" t="s">
        <v>99</v>
      </c>
      <c r="AJ25" s="237">
        <f t="shared" si="15"/>
        <v>59</v>
      </c>
      <c r="AK25" s="22"/>
      <c r="AL25" s="22"/>
      <c r="AM25" s="22">
        <v>59</v>
      </c>
      <c r="AN25" s="22" t="s">
        <v>95</v>
      </c>
      <c r="AO25" s="21"/>
      <c r="AP25" s="21"/>
      <c r="AQ25" s="21">
        <f t="shared" si="16"/>
        <v>0</v>
      </c>
      <c r="AR25" s="21"/>
      <c r="AS25" s="21"/>
      <c r="AT25" s="21"/>
      <c r="AU25" s="21"/>
      <c r="AV25" s="21"/>
      <c r="AW25" s="214">
        <f t="shared" si="10"/>
        <v>0</v>
      </c>
      <c r="AX25" s="21"/>
      <c r="AY25" s="21"/>
      <c r="AZ25" s="21"/>
      <c r="BA25" s="21"/>
      <c r="BB25" s="37"/>
      <c r="BC25" s="21">
        <f t="shared" si="17"/>
        <v>0</v>
      </c>
      <c r="BD25" s="21"/>
      <c r="BE25" s="21"/>
      <c r="BF25" s="21"/>
      <c r="BG25" s="21"/>
      <c r="BH25" s="21"/>
      <c r="BI25" s="21">
        <f t="shared" si="18"/>
        <v>0</v>
      </c>
      <c r="BJ25" s="21"/>
      <c r="BK25" s="21"/>
      <c r="BL25" s="21"/>
      <c r="BM25" s="21"/>
      <c r="BN25" s="21"/>
      <c r="BO25" s="21"/>
      <c r="BP25" s="21"/>
      <c r="BQ25" s="21"/>
      <c r="BR25" s="21"/>
      <c r="BS25" s="21"/>
      <c r="BT25" s="21"/>
      <c r="BU25" s="21"/>
      <c r="BV25" s="21"/>
      <c r="BW25" s="21"/>
      <c r="BX25" s="21"/>
      <c r="BY25" s="21"/>
      <c r="BZ25" s="21"/>
      <c r="CA25" s="21">
        <f t="shared" si="19"/>
        <v>0</v>
      </c>
      <c r="CB25" s="21"/>
      <c r="CC25" s="21"/>
      <c r="CD25" s="21"/>
      <c r="CE25" s="21"/>
      <c r="CF25" s="21"/>
      <c r="CG25" s="37"/>
      <c r="CH25" s="21">
        <f t="shared" si="20"/>
        <v>0</v>
      </c>
      <c r="CI25" s="21"/>
      <c r="CJ25" s="21"/>
      <c r="CK25" s="21"/>
      <c r="CL25" s="21"/>
      <c r="CM25" s="21"/>
      <c r="CN25" s="21"/>
      <c r="CO25" s="21"/>
      <c r="CP25" s="21">
        <f t="shared" si="21"/>
        <v>0</v>
      </c>
      <c r="CQ25" s="21"/>
      <c r="CR25" s="21"/>
      <c r="CS25" s="21"/>
      <c r="CT25" s="21"/>
      <c r="CU25" s="21"/>
    </row>
    <row r="26" spans="1:99" s="38" customFormat="1" ht="33.6" x14ac:dyDescent="0.3">
      <c r="A26" s="24"/>
      <c r="B26" s="34">
        <f t="shared" si="8"/>
        <v>650</v>
      </c>
      <c r="C26" s="36">
        <f t="shared" si="9"/>
        <v>0</v>
      </c>
      <c r="D26" s="24">
        <f t="shared" si="3"/>
        <v>0</v>
      </c>
      <c r="E26" s="292">
        <f t="shared" si="4"/>
        <v>650</v>
      </c>
      <c r="F26" s="24">
        <f t="shared" si="5"/>
        <v>0</v>
      </c>
      <c r="G26" s="21"/>
      <c r="H26" s="21"/>
      <c r="I26" s="21"/>
      <c r="J26" s="21"/>
      <c r="K26" s="25" t="s">
        <v>100</v>
      </c>
      <c r="L26" s="21">
        <f t="shared" si="11"/>
        <v>650</v>
      </c>
      <c r="M26" s="21"/>
      <c r="N26" s="21"/>
      <c r="O26" s="21">
        <v>650</v>
      </c>
      <c r="P26" s="21"/>
      <c r="Q26" s="21"/>
      <c r="R26" s="21">
        <f t="shared" si="12"/>
        <v>0</v>
      </c>
      <c r="S26" s="21"/>
      <c r="T26" s="21"/>
      <c r="U26" s="21"/>
      <c r="V26" s="21"/>
      <c r="W26" s="21"/>
      <c r="X26" s="21">
        <f t="shared" si="13"/>
        <v>0</v>
      </c>
      <c r="Y26" s="21"/>
      <c r="Z26" s="21"/>
      <c r="AA26" s="21"/>
      <c r="AB26" s="21"/>
      <c r="AC26" s="37"/>
      <c r="AD26" s="21">
        <f t="shared" si="14"/>
        <v>0</v>
      </c>
      <c r="AE26" s="21"/>
      <c r="AF26" s="21"/>
      <c r="AG26" s="21"/>
      <c r="AH26" s="21"/>
      <c r="AI26" s="37"/>
      <c r="AJ26" s="36">
        <f t="shared" si="15"/>
        <v>0</v>
      </c>
      <c r="AK26" s="21"/>
      <c r="AL26" s="21"/>
      <c r="AM26" s="21"/>
      <c r="AN26" s="21"/>
      <c r="AO26" s="21"/>
      <c r="AP26" s="21"/>
      <c r="AQ26" s="21">
        <f t="shared" si="16"/>
        <v>0</v>
      </c>
      <c r="AR26" s="21"/>
      <c r="AS26" s="21"/>
      <c r="AT26" s="21"/>
      <c r="AU26" s="21"/>
      <c r="AV26" s="21"/>
      <c r="AW26" s="214">
        <f t="shared" si="10"/>
        <v>0</v>
      </c>
      <c r="AX26" s="21"/>
      <c r="AY26" s="21"/>
      <c r="AZ26" s="21"/>
      <c r="BA26" s="21"/>
      <c r="BB26" s="37"/>
      <c r="BC26" s="21">
        <f t="shared" si="17"/>
        <v>0</v>
      </c>
      <c r="BD26" s="21"/>
      <c r="BE26" s="21"/>
      <c r="BF26" s="21"/>
      <c r="BG26" s="21"/>
      <c r="BH26" s="21"/>
      <c r="BI26" s="21">
        <f t="shared" si="18"/>
        <v>0</v>
      </c>
      <c r="BJ26" s="21"/>
      <c r="BK26" s="21"/>
      <c r="BL26" s="21"/>
      <c r="BM26" s="21"/>
      <c r="BN26" s="21"/>
      <c r="BO26" s="21"/>
      <c r="BP26" s="21"/>
      <c r="BQ26" s="21"/>
      <c r="BR26" s="21"/>
      <c r="BS26" s="21"/>
      <c r="BT26" s="21"/>
      <c r="BU26" s="21"/>
      <c r="BV26" s="21"/>
      <c r="BW26" s="21"/>
      <c r="BX26" s="21"/>
      <c r="BY26" s="21"/>
      <c r="BZ26" s="21"/>
      <c r="CA26" s="21">
        <f t="shared" si="19"/>
        <v>0</v>
      </c>
      <c r="CB26" s="21"/>
      <c r="CC26" s="21"/>
      <c r="CD26" s="21"/>
      <c r="CE26" s="21"/>
      <c r="CF26" s="21"/>
      <c r="CG26" s="37"/>
      <c r="CH26" s="21">
        <f t="shared" si="20"/>
        <v>0</v>
      </c>
      <c r="CI26" s="21"/>
      <c r="CJ26" s="21"/>
      <c r="CK26" s="21"/>
      <c r="CL26" s="21"/>
      <c r="CM26" s="21"/>
      <c r="CN26" s="21"/>
      <c r="CO26" s="21"/>
      <c r="CP26" s="21">
        <f t="shared" si="21"/>
        <v>0</v>
      </c>
      <c r="CQ26" s="21"/>
      <c r="CR26" s="21"/>
      <c r="CS26" s="21"/>
      <c r="CT26" s="21"/>
      <c r="CU26" s="21"/>
    </row>
    <row r="27" spans="1:99" s="38" customFormat="1" ht="33.6" x14ac:dyDescent="0.3">
      <c r="A27" s="24"/>
      <c r="B27" s="34">
        <f t="shared" si="8"/>
        <v>750</v>
      </c>
      <c r="C27" s="36">
        <f t="shared" si="9"/>
        <v>0</v>
      </c>
      <c r="D27" s="24">
        <f t="shared" si="3"/>
        <v>0</v>
      </c>
      <c r="E27" s="292">
        <f t="shared" si="4"/>
        <v>750</v>
      </c>
      <c r="F27" s="24">
        <f t="shared" si="5"/>
        <v>0</v>
      </c>
      <c r="G27" s="21"/>
      <c r="H27" s="21"/>
      <c r="I27" s="21"/>
      <c r="J27" s="21"/>
      <c r="K27" s="25" t="s">
        <v>101</v>
      </c>
      <c r="L27" s="21">
        <f t="shared" si="11"/>
        <v>750</v>
      </c>
      <c r="M27" s="21"/>
      <c r="N27" s="21"/>
      <c r="O27" s="21">
        <v>750</v>
      </c>
      <c r="P27" s="21"/>
      <c r="Q27" s="21"/>
      <c r="R27" s="21">
        <f t="shared" si="12"/>
        <v>0</v>
      </c>
      <c r="S27" s="21"/>
      <c r="T27" s="21"/>
      <c r="U27" s="21"/>
      <c r="V27" s="21"/>
      <c r="W27" s="21"/>
      <c r="X27" s="21">
        <f t="shared" si="13"/>
        <v>0</v>
      </c>
      <c r="Y27" s="21"/>
      <c r="Z27" s="21"/>
      <c r="AA27" s="21"/>
      <c r="AB27" s="21"/>
      <c r="AC27" s="37"/>
      <c r="AD27" s="21">
        <f t="shared" si="14"/>
        <v>0</v>
      </c>
      <c r="AE27" s="21"/>
      <c r="AF27" s="21"/>
      <c r="AG27" s="21"/>
      <c r="AH27" s="21"/>
      <c r="AI27" s="37"/>
      <c r="AJ27" s="36">
        <f t="shared" si="15"/>
        <v>0</v>
      </c>
      <c r="AK27" s="21"/>
      <c r="AL27" s="21"/>
      <c r="AM27" s="21"/>
      <c r="AN27" s="21"/>
      <c r="AO27" s="21"/>
      <c r="AP27" s="21"/>
      <c r="AQ27" s="21">
        <f t="shared" si="16"/>
        <v>0</v>
      </c>
      <c r="AR27" s="21"/>
      <c r="AS27" s="21"/>
      <c r="AT27" s="21"/>
      <c r="AU27" s="21"/>
      <c r="AV27" s="21"/>
      <c r="AW27" s="214">
        <f t="shared" si="10"/>
        <v>0</v>
      </c>
      <c r="AX27" s="21"/>
      <c r="AY27" s="21"/>
      <c r="AZ27" s="21"/>
      <c r="BA27" s="21"/>
      <c r="BB27" s="37"/>
      <c r="BC27" s="21">
        <f t="shared" si="17"/>
        <v>0</v>
      </c>
      <c r="BD27" s="21"/>
      <c r="BE27" s="21"/>
      <c r="BF27" s="21"/>
      <c r="BG27" s="21"/>
      <c r="BH27" s="21"/>
      <c r="BI27" s="21">
        <f t="shared" si="18"/>
        <v>0</v>
      </c>
      <c r="BJ27" s="21"/>
      <c r="BK27" s="21"/>
      <c r="BL27" s="21"/>
      <c r="BM27" s="21"/>
      <c r="BN27" s="21"/>
      <c r="BO27" s="21"/>
      <c r="BP27" s="21"/>
      <c r="BQ27" s="21"/>
      <c r="BR27" s="21"/>
      <c r="BS27" s="21"/>
      <c r="BT27" s="21"/>
      <c r="BU27" s="21"/>
      <c r="BV27" s="21"/>
      <c r="BW27" s="21"/>
      <c r="BX27" s="21"/>
      <c r="BY27" s="21"/>
      <c r="BZ27" s="21"/>
      <c r="CA27" s="21">
        <f t="shared" si="19"/>
        <v>0</v>
      </c>
      <c r="CB27" s="21"/>
      <c r="CC27" s="21"/>
      <c r="CD27" s="21"/>
      <c r="CE27" s="21"/>
      <c r="CF27" s="21"/>
      <c r="CG27" s="37"/>
      <c r="CH27" s="21">
        <f t="shared" si="20"/>
        <v>0</v>
      </c>
      <c r="CI27" s="21"/>
      <c r="CJ27" s="21"/>
      <c r="CK27" s="21"/>
      <c r="CL27" s="21"/>
      <c r="CM27" s="21"/>
      <c r="CN27" s="21"/>
      <c r="CO27" s="21"/>
      <c r="CP27" s="21">
        <f t="shared" si="21"/>
        <v>0</v>
      </c>
      <c r="CQ27" s="21"/>
      <c r="CR27" s="21"/>
      <c r="CS27" s="21"/>
      <c r="CT27" s="21"/>
      <c r="CU27" s="21"/>
    </row>
    <row r="28" spans="1:99" s="38" customFormat="1" ht="33.6" x14ac:dyDescent="0.3">
      <c r="A28" s="24"/>
      <c r="B28" s="34">
        <f t="shared" si="8"/>
        <v>850</v>
      </c>
      <c r="C28" s="36">
        <f t="shared" si="9"/>
        <v>0</v>
      </c>
      <c r="D28" s="24">
        <f t="shared" si="3"/>
        <v>0</v>
      </c>
      <c r="E28" s="292">
        <f t="shared" si="4"/>
        <v>850</v>
      </c>
      <c r="F28" s="24">
        <f t="shared" si="5"/>
        <v>0</v>
      </c>
      <c r="G28" s="21"/>
      <c r="H28" s="21"/>
      <c r="I28" s="21"/>
      <c r="J28" s="21"/>
      <c r="K28" s="21" t="s">
        <v>102</v>
      </c>
      <c r="L28" s="21">
        <f t="shared" si="11"/>
        <v>850</v>
      </c>
      <c r="M28" s="21"/>
      <c r="N28" s="21"/>
      <c r="O28" s="21">
        <v>850</v>
      </c>
      <c r="P28" s="21"/>
      <c r="Q28" s="21"/>
      <c r="R28" s="21">
        <f t="shared" si="12"/>
        <v>0</v>
      </c>
      <c r="S28" s="21"/>
      <c r="T28" s="21"/>
      <c r="U28" s="21"/>
      <c r="V28" s="21"/>
      <c r="W28" s="21"/>
      <c r="X28" s="21">
        <f t="shared" si="13"/>
        <v>0</v>
      </c>
      <c r="Y28" s="21"/>
      <c r="Z28" s="21"/>
      <c r="AA28" s="21"/>
      <c r="AB28" s="21"/>
      <c r="AC28" s="37"/>
      <c r="AD28" s="21">
        <f t="shared" si="14"/>
        <v>0</v>
      </c>
      <c r="AE28" s="21"/>
      <c r="AF28" s="21"/>
      <c r="AG28" s="21"/>
      <c r="AH28" s="21"/>
      <c r="AI28" s="37"/>
      <c r="AJ28" s="36">
        <f t="shared" si="15"/>
        <v>0</v>
      </c>
      <c r="AK28" s="21"/>
      <c r="AL28" s="21"/>
      <c r="AM28" s="21"/>
      <c r="AN28" s="21"/>
      <c r="AO28" s="21"/>
      <c r="AP28" s="21"/>
      <c r="AQ28" s="21">
        <f t="shared" si="16"/>
        <v>0</v>
      </c>
      <c r="AR28" s="21"/>
      <c r="AS28" s="21"/>
      <c r="AT28" s="21"/>
      <c r="AU28" s="21"/>
      <c r="AV28" s="21"/>
      <c r="AW28" s="214">
        <f t="shared" si="10"/>
        <v>0</v>
      </c>
      <c r="AX28" s="21"/>
      <c r="AY28" s="21"/>
      <c r="AZ28" s="21"/>
      <c r="BA28" s="21"/>
      <c r="BB28" s="37"/>
      <c r="BC28" s="21">
        <f t="shared" si="17"/>
        <v>0</v>
      </c>
      <c r="BD28" s="21"/>
      <c r="BE28" s="21"/>
      <c r="BF28" s="21"/>
      <c r="BG28" s="21"/>
      <c r="BH28" s="21"/>
      <c r="BI28" s="21">
        <f t="shared" si="18"/>
        <v>0</v>
      </c>
      <c r="BJ28" s="21"/>
      <c r="BK28" s="21"/>
      <c r="BL28" s="21"/>
      <c r="BM28" s="21"/>
      <c r="BN28" s="21"/>
      <c r="BO28" s="21"/>
      <c r="BP28" s="21"/>
      <c r="BQ28" s="21"/>
      <c r="BR28" s="21"/>
      <c r="BS28" s="21"/>
      <c r="BT28" s="21"/>
      <c r="BU28" s="21"/>
      <c r="BV28" s="21"/>
      <c r="BW28" s="21"/>
      <c r="BX28" s="21"/>
      <c r="BY28" s="21"/>
      <c r="BZ28" s="21"/>
      <c r="CA28" s="21">
        <f t="shared" si="19"/>
        <v>0</v>
      </c>
      <c r="CB28" s="21"/>
      <c r="CC28" s="21"/>
      <c r="CD28" s="21"/>
      <c r="CE28" s="21"/>
      <c r="CF28" s="21"/>
      <c r="CG28" s="37"/>
      <c r="CH28" s="21">
        <f t="shared" si="20"/>
        <v>0</v>
      </c>
      <c r="CI28" s="21"/>
      <c r="CJ28" s="21"/>
      <c r="CK28" s="21"/>
      <c r="CL28" s="21"/>
      <c r="CM28" s="21"/>
      <c r="CN28" s="21"/>
      <c r="CO28" s="21"/>
      <c r="CP28" s="21">
        <f t="shared" si="21"/>
        <v>0</v>
      </c>
      <c r="CQ28" s="21"/>
      <c r="CR28" s="21"/>
      <c r="CS28" s="21"/>
      <c r="CT28" s="21"/>
      <c r="CU28" s="21"/>
    </row>
    <row r="29" spans="1:99" s="38" customFormat="1" ht="33.6" x14ac:dyDescent="0.3">
      <c r="A29" s="24"/>
      <c r="B29" s="34">
        <f t="shared" si="8"/>
        <v>400</v>
      </c>
      <c r="C29" s="36">
        <f t="shared" si="9"/>
        <v>0</v>
      </c>
      <c r="D29" s="24">
        <f t="shared" si="3"/>
        <v>0</v>
      </c>
      <c r="E29" s="292">
        <f t="shared" si="4"/>
        <v>400</v>
      </c>
      <c r="F29" s="24">
        <f t="shared" si="5"/>
        <v>0</v>
      </c>
      <c r="G29" s="21"/>
      <c r="H29" s="21"/>
      <c r="I29" s="21"/>
      <c r="J29" s="21"/>
      <c r="K29" s="37" t="s">
        <v>103</v>
      </c>
      <c r="L29" s="21">
        <f t="shared" si="11"/>
        <v>400</v>
      </c>
      <c r="M29" s="21"/>
      <c r="N29" s="21"/>
      <c r="O29" s="21">
        <v>400</v>
      </c>
      <c r="P29" s="21"/>
      <c r="Q29" s="21"/>
      <c r="R29" s="21">
        <f t="shared" si="12"/>
        <v>0</v>
      </c>
      <c r="S29" s="21"/>
      <c r="T29" s="21"/>
      <c r="U29" s="21"/>
      <c r="V29" s="21"/>
      <c r="W29" s="21"/>
      <c r="X29" s="21">
        <f t="shared" si="13"/>
        <v>0</v>
      </c>
      <c r="Y29" s="21"/>
      <c r="Z29" s="21"/>
      <c r="AA29" s="21"/>
      <c r="AB29" s="21"/>
      <c r="AC29" s="37"/>
      <c r="AD29" s="21">
        <f t="shared" si="14"/>
        <v>0</v>
      </c>
      <c r="AE29" s="21"/>
      <c r="AF29" s="21"/>
      <c r="AG29" s="21"/>
      <c r="AH29" s="21"/>
      <c r="AI29" s="37"/>
      <c r="AJ29" s="36">
        <f t="shared" si="15"/>
        <v>0</v>
      </c>
      <c r="AK29" s="21"/>
      <c r="AL29" s="21"/>
      <c r="AM29" s="21"/>
      <c r="AN29" s="21"/>
      <c r="AO29" s="21"/>
      <c r="AP29" s="21"/>
      <c r="AQ29" s="21">
        <f t="shared" si="16"/>
        <v>0</v>
      </c>
      <c r="AR29" s="21"/>
      <c r="AS29" s="21"/>
      <c r="AT29" s="21"/>
      <c r="AU29" s="21"/>
      <c r="AV29" s="21"/>
      <c r="AW29" s="214">
        <f t="shared" si="10"/>
        <v>0</v>
      </c>
      <c r="AX29" s="21"/>
      <c r="AY29" s="21"/>
      <c r="AZ29" s="21"/>
      <c r="BA29" s="21"/>
      <c r="BB29" s="37"/>
      <c r="BC29" s="21">
        <f t="shared" si="17"/>
        <v>0</v>
      </c>
      <c r="BD29" s="21"/>
      <c r="BE29" s="21"/>
      <c r="BF29" s="21"/>
      <c r="BG29" s="21"/>
      <c r="BH29" s="21"/>
      <c r="BI29" s="21">
        <f t="shared" si="18"/>
        <v>0</v>
      </c>
      <c r="BJ29" s="21"/>
      <c r="BK29" s="21"/>
      <c r="BL29" s="21"/>
      <c r="BM29" s="21"/>
      <c r="BN29" s="21"/>
      <c r="BO29" s="21"/>
      <c r="BP29" s="21"/>
      <c r="BQ29" s="21"/>
      <c r="BR29" s="21"/>
      <c r="BS29" s="21"/>
      <c r="BT29" s="21"/>
      <c r="BU29" s="21"/>
      <c r="BV29" s="21"/>
      <c r="BW29" s="21"/>
      <c r="BX29" s="21"/>
      <c r="BY29" s="21"/>
      <c r="BZ29" s="21"/>
      <c r="CA29" s="21">
        <f t="shared" si="19"/>
        <v>0</v>
      </c>
      <c r="CB29" s="21"/>
      <c r="CC29" s="21"/>
      <c r="CD29" s="21"/>
      <c r="CE29" s="21"/>
      <c r="CF29" s="21"/>
      <c r="CG29" s="37"/>
      <c r="CH29" s="21">
        <f t="shared" si="20"/>
        <v>0</v>
      </c>
      <c r="CI29" s="21"/>
      <c r="CJ29" s="21"/>
      <c r="CK29" s="21"/>
      <c r="CL29" s="21"/>
      <c r="CM29" s="21"/>
      <c r="CN29" s="21"/>
      <c r="CO29" s="21"/>
      <c r="CP29" s="21">
        <f t="shared" si="21"/>
        <v>0</v>
      </c>
      <c r="CQ29" s="21"/>
      <c r="CR29" s="21"/>
      <c r="CS29" s="21"/>
      <c r="CT29" s="21"/>
      <c r="CU29" s="21"/>
    </row>
    <row r="30" spans="1:99" s="38" customFormat="1" ht="50.4" x14ac:dyDescent="0.3">
      <c r="A30" s="24"/>
      <c r="B30" s="34">
        <f t="shared" si="8"/>
        <v>526</v>
      </c>
      <c r="C30" s="36">
        <f t="shared" si="9"/>
        <v>0</v>
      </c>
      <c r="D30" s="24">
        <f t="shared" si="3"/>
        <v>0</v>
      </c>
      <c r="E30" s="292">
        <f t="shared" si="4"/>
        <v>526</v>
      </c>
      <c r="F30" s="24">
        <f t="shared" si="5"/>
        <v>0</v>
      </c>
      <c r="G30" s="21"/>
      <c r="H30" s="21"/>
      <c r="I30" s="21"/>
      <c r="J30" s="21"/>
      <c r="K30" s="37" t="s">
        <v>730</v>
      </c>
      <c r="L30" s="21">
        <f t="shared" si="11"/>
        <v>526</v>
      </c>
      <c r="M30" s="21"/>
      <c r="N30" s="21"/>
      <c r="O30" s="21">
        <v>526</v>
      </c>
      <c r="P30" s="21"/>
      <c r="Q30" s="21"/>
      <c r="R30" s="21">
        <f t="shared" si="12"/>
        <v>0</v>
      </c>
      <c r="S30" s="21"/>
      <c r="T30" s="21"/>
      <c r="U30" s="21"/>
      <c r="V30" s="21"/>
      <c r="W30" s="21"/>
      <c r="X30" s="21">
        <f t="shared" si="13"/>
        <v>0</v>
      </c>
      <c r="Y30" s="21"/>
      <c r="Z30" s="21"/>
      <c r="AA30" s="21"/>
      <c r="AB30" s="21"/>
      <c r="AC30" s="37"/>
      <c r="AD30" s="21">
        <f t="shared" si="14"/>
        <v>0</v>
      </c>
      <c r="AE30" s="21"/>
      <c r="AF30" s="21"/>
      <c r="AG30" s="21"/>
      <c r="AH30" s="21"/>
      <c r="AI30" s="37"/>
      <c r="AJ30" s="36">
        <f t="shared" si="15"/>
        <v>0</v>
      </c>
      <c r="AK30" s="21"/>
      <c r="AL30" s="21"/>
      <c r="AM30" s="21"/>
      <c r="AN30" s="21"/>
      <c r="AO30" s="21"/>
      <c r="AP30" s="21"/>
      <c r="AQ30" s="21">
        <f t="shared" si="16"/>
        <v>0</v>
      </c>
      <c r="AR30" s="21"/>
      <c r="AS30" s="21"/>
      <c r="AT30" s="21"/>
      <c r="AU30" s="21"/>
      <c r="AV30" s="21"/>
      <c r="AW30" s="214">
        <f t="shared" si="10"/>
        <v>0</v>
      </c>
      <c r="AX30" s="21"/>
      <c r="AY30" s="21"/>
      <c r="AZ30" s="21"/>
      <c r="BA30" s="21"/>
      <c r="BB30" s="37"/>
      <c r="BC30" s="21">
        <f t="shared" si="17"/>
        <v>0</v>
      </c>
      <c r="BD30" s="21"/>
      <c r="BE30" s="21"/>
      <c r="BF30" s="21"/>
      <c r="BG30" s="21"/>
      <c r="BH30" s="21"/>
      <c r="BI30" s="21">
        <f t="shared" si="18"/>
        <v>0</v>
      </c>
      <c r="BJ30" s="21"/>
      <c r="BK30" s="21"/>
      <c r="BL30" s="21"/>
      <c r="BM30" s="21"/>
      <c r="BN30" s="21"/>
      <c r="BO30" s="21"/>
      <c r="BP30" s="21"/>
      <c r="BQ30" s="21"/>
      <c r="BR30" s="21"/>
      <c r="BS30" s="21"/>
      <c r="BT30" s="21"/>
      <c r="BU30" s="21"/>
      <c r="BV30" s="21"/>
      <c r="BW30" s="21"/>
      <c r="BX30" s="21"/>
      <c r="BY30" s="21"/>
      <c r="BZ30" s="21"/>
      <c r="CA30" s="21">
        <f t="shared" si="19"/>
        <v>0</v>
      </c>
      <c r="CB30" s="21"/>
      <c r="CC30" s="21"/>
      <c r="CD30" s="21"/>
      <c r="CE30" s="21"/>
      <c r="CF30" s="21"/>
      <c r="CG30" s="37"/>
      <c r="CH30" s="21">
        <f t="shared" si="20"/>
        <v>0</v>
      </c>
      <c r="CI30" s="21"/>
      <c r="CJ30" s="21"/>
      <c r="CK30" s="21"/>
      <c r="CL30" s="21"/>
      <c r="CM30" s="21"/>
      <c r="CN30" s="21"/>
      <c r="CO30" s="21"/>
      <c r="CP30" s="21">
        <f t="shared" si="21"/>
        <v>0</v>
      </c>
      <c r="CQ30" s="21"/>
      <c r="CR30" s="21"/>
      <c r="CS30" s="21"/>
      <c r="CT30" s="21"/>
      <c r="CU30" s="21"/>
    </row>
    <row r="31" spans="1:99" s="38" customFormat="1" x14ac:dyDescent="0.3">
      <c r="A31" s="24"/>
      <c r="B31" s="34">
        <f t="shared" si="8"/>
        <v>0</v>
      </c>
      <c r="C31" s="36">
        <f t="shared" si="9"/>
        <v>0</v>
      </c>
      <c r="D31" s="24">
        <f t="shared" si="3"/>
        <v>0</v>
      </c>
      <c r="E31" s="292">
        <f t="shared" si="4"/>
        <v>0</v>
      </c>
      <c r="F31" s="24">
        <f t="shared" si="5"/>
        <v>0</v>
      </c>
      <c r="G31" s="21"/>
      <c r="H31" s="21"/>
      <c r="I31" s="21"/>
      <c r="J31" s="21"/>
      <c r="K31" s="25"/>
      <c r="L31" s="21">
        <f t="shared" si="11"/>
        <v>0</v>
      </c>
      <c r="M31" s="21"/>
      <c r="N31" s="21"/>
      <c r="O31" s="21"/>
      <c r="P31" s="21"/>
      <c r="Q31" s="21"/>
      <c r="R31" s="21">
        <f t="shared" si="12"/>
        <v>0</v>
      </c>
      <c r="S31" s="21"/>
      <c r="T31" s="21"/>
      <c r="U31" s="21"/>
      <c r="V31" s="21"/>
      <c r="W31" s="21"/>
      <c r="X31" s="21">
        <f t="shared" si="13"/>
        <v>0</v>
      </c>
      <c r="Y31" s="21"/>
      <c r="Z31" s="21"/>
      <c r="AA31" s="21"/>
      <c r="AB31" s="21"/>
      <c r="AC31" s="21"/>
      <c r="AD31" s="21">
        <f t="shared" si="14"/>
        <v>0</v>
      </c>
      <c r="AE31" s="21"/>
      <c r="AF31" s="21"/>
      <c r="AG31" s="21"/>
      <c r="AH31" s="21"/>
      <c r="AI31" s="21"/>
      <c r="AJ31" s="36">
        <f t="shared" si="15"/>
        <v>0</v>
      </c>
      <c r="AK31" s="21"/>
      <c r="AL31" s="21"/>
      <c r="AM31" s="21"/>
      <c r="AN31" s="21"/>
      <c r="AO31" s="21"/>
      <c r="AP31" s="21"/>
      <c r="AQ31" s="21">
        <f t="shared" si="16"/>
        <v>0</v>
      </c>
      <c r="AR31" s="21"/>
      <c r="AS31" s="21"/>
      <c r="AT31" s="21"/>
      <c r="AU31" s="21"/>
      <c r="AV31" s="21"/>
      <c r="AW31" s="214">
        <f t="shared" si="10"/>
        <v>0</v>
      </c>
      <c r="AX31" s="21"/>
      <c r="AY31" s="21"/>
      <c r="AZ31" s="21"/>
      <c r="BA31" s="21"/>
      <c r="BB31" s="37"/>
      <c r="BC31" s="21">
        <f t="shared" si="17"/>
        <v>0</v>
      </c>
      <c r="BD31" s="21"/>
      <c r="BE31" s="21"/>
      <c r="BF31" s="21"/>
      <c r="BG31" s="21"/>
      <c r="BH31" s="21"/>
      <c r="BI31" s="21">
        <f t="shared" si="18"/>
        <v>0</v>
      </c>
      <c r="BJ31" s="21"/>
      <c r="BK31" s="21"/>
      <c r="BL31" s="21"/>
      <c r="BM31" s="21"/>
      <c r="BN31" s="21"/>
      <c r="BO31" s="21"/>
      <c r="BP31" s="21"/>
      <c r="BQ31" s="21"/>
      <c r="BR31" s="21"/>
      <c r="BS31" s="21"/>
      <c r="BT31" s="21"/>
      <c r="BU31" s="21"/>
      <c r="BV31" s="21"/>
      <c r="BW31" s="21"/>
      <c r="BX31" s="21"/>
      <c r="BY31" s="21"/>
      <c r="BZ31" s="21"/>
      <c r="CA31" s="21">
        <f t="shared" si="19"/>
        <v>0</v>
      </c>
      <c r="CB31" s="21"/>
      <c r="CC31" s="21"/>
      <c r="CD31" s="21"/>
      <c r="CE31" s="21"/>
      <c r="CF31" s="21"/>
      <c r="CG31" s="37"/>
      <c r="CH31" s="21">
        <f t="shared" si="20"/>
        <v>0</v>
      </c>
      <c r="CI31" s="21"/>
      <c r="CJ31" s="21"/>
      <c r="CK31" s="21"/>
      <c r="CL31" s="21"/>
      <c r="CM31" s="21"/>
      <c r="CN31" s="21"/>
      <c r="CO31" s="21"/>
      <c r="CP31" s="21">
        <f t="shared" si="21"/>
        <v>0</v>
      </c>
      <c r="CQ31" s="21"/>
      <c r="CR31" s="21"/>
      <c r="CS31" s="21"/>
      <c r="CT31" s="21"/>
      <c r="CU31" s="21"/>
    </row>
    <row r="32" spans="1:99" s="38" customFormat="1" x14ac:dyDescent="0.3">
      <c r="A32" s="24"/>
      <c r="B32" s="34">
        <f t="shared" si="8"/>
        <v>0</v>
      </c>
      <c r="C32" s="36">
        <f t="shared" si="9"/>
        <v>0</v>
      </c>
      <c r="D32" s="24">
        <f t="shared" si="3"/>
        <v>0</v>
      </c>
      <c r="E32" s="292">
        <f t="shared" si="4"/>
        <v>0</v>
      </c>
      <c r="F32" s="24">
        <f t="shared" si="5"/>
        <v>0</v>
      </c>
      <c r="G32" s="21"/>
      <c r="H32" s="21"/>
      <c r="I32" s="21"/>
      <c r="J32" s="21"/>
      <c r="K32" s="37"/>
      <c r="L32" s="21">
        <f t="shared" si="11"/>
        <v>0</v>
      </c>
      <c r="M32" s="21"/>
      <c r="N32" s="21"/>
      <c r="O32" s="21"/>
      <c r="P32" s="21"/>
      <c r="Q32" s="21"/>
      <c r="R32" s="21">
        <f t="shared" si="12"/>
        <v>0</v>
      </c>
      <c r="S32" s="21"/>
      <c r="T32" s="21"/>
      <c r="U32" s="21"/>
      <c r="V32" s="21"/>
      <c r="W32" s="21"/>
      <c r="X32" s="21">
        <f t="shared" si="13"/>
        <v>0</v>
      </c>
      <c r="Y32" s="21"/>
      <c r="Z32" s="21"/>
      <c r="AA32" s="21"/>
      <c r="AB32" s="21"/>
      <c r="AC32" s="37"/>
      <c r="AD32" s="21">
        <f t="shared" si="14"/>
        <v>0</v>
      </c>
      <c r="AE32" s="21"/>
      <c r="AF32" s="21"/>
      <c r="AG32" s="21"/>
      <c r="AH32" s="21"/>
      <c r="AI32" s="21"/>
      <c r="AJ32" s="36">
        <f t="shared" si="15"/>
        <v>0</v>
      </c>
      <c r="AK32" s="21"/>
      <c r="AL32" s="21"/>
      <c r="AM32" s="21"/>
      <c r="AN32" s="21"/>
      <c r="AO32" s="21"/>
      <c r="AP32" s="21"/>
      <c r="AQ32" s="21">
        <f t="shared" si="16"/>
        <v>0</v>
      </c>
      <c r="AR32" s="21"/>
      <c r="AS32" s="21"/>
      <c r="AT32" s="21"/>
      <c r="AU32" s="21"/>
      <c r="AV32" s="21"/>
      <c r="AW32" s="214">
        <f t="shared" si="10"/>
        <v>0</v>
      </c>
      <c r="AX32" s="21"/>
      <c r="AY32" s="21"/>
      <c r="AZ32" s="21"/>
      <c r="BA32" s="21"/>
      <c r="BB32" s="37"/>
      <c r="BC32" s="21">
        <f t="shared" si="17"/>
        <v>0</v>
      </c>
      <c r="BD32" s="21"/>
      <c r="BE32" s="21"/>
      <c r="BF32" s="21"/>
      <c r="BG32" s="21"/>
      <c r="BH32" s="21"/>
      <c r="BI32" s="21">
        <f t="shared" si="18"/>
        <v>0</v>
      </c>
      <c r="BJ32" s="21"/>
      <c r="BK32" s="21"/>
      <c r="BL32" s="21"/>
      <c r="BM32" s="21"/>
      <c r="BN32" s="21"/>
      <c r="BO32" s="21"/>
      <c r="BP32" s="21"/>
      <c r="BQ32" s="21"/>
      <c r="BR32" s="21"/>
      <c r="BS32" s="21"/>
      <c r="BT32" s="21"/>
      <c r="BU32" s="21"/>
      <c r="BV32" s="21"/>
      <c r="BW32" s="21"/>
      <c r="BX32" s="21"/>
      <c r="BY32" s="21"/>
      <c r="BZ32" s="21"/>
      <c r="CA32" s="21">
        <f t="shared" si="19"/>
        <v>0</v>
      </c>
      <c r="CB32" s="21"/>
      <c r="CC32" s="21"/>
      <c r="CD32" s="21"/>
      <c r="CE32" s="21"/>
      <c r="CF32" s="21"/>
      <c r="CG32" s="37"/>
      <c r="CH32" s="21">
        <f t="shared" si="20"/>
        <v>0</v>
      </c>
      <c r="CI32" s="21"/>
      <c r="CJ32" s="21"/>
      <c r="CK32" s="21"/>
      <c r="CL32" s="21"/>
      <c r="CM32" s="21"/>
      <c r="CN32" s="21"/>
      <c r="CO32" s="21"/>
      <c r="CP32" s="21">
        <f t="shared" si="21"/>
        <v>0</v>
      </c>
      <c r="CQ32" s="21"/>
      <c r="CR32" s="21"/>
      <c r="CS32" s="21"/>
      <c r="CT32" s="21"/>
      <c r="CU32" s="21"/>
    </row>
    <row r="33" spans="1:99" s="220" customFormat="1" x14ac:dyDescent="0.3">
      <c r="A33" s="214" t="s">
        <v>104</v>
      </c>
      <c r="B33" s="34">
        <f t="shared" si="8"/>
        <v>9861.2999999999993</v>
      </c>
      <c r="C33" s="34">
        <f t="shared" si="9"/>
        <v>200</v>
      </c>
      <c r="D33" s="214">
        <f t="shared" si="3"/>
        <v>2563.3000000000002</v>
      </c>
      <c r="E33" s="292">
        <f t="shared" si="4"/>
        <v>0</v>
      </c>
      <c r="F33" s="214">
        <f t="shared" si="5"/>
        <v>7298</v>
      </c>
      <c r="G33" s="40">
        <f>SUM(G34:G37)</f>
        <v>0</v>
      </c>
      <c r="H33" s="40">
        <f>SUM(H34:H41)</f>
        <v>0</v>
      </c>
      <c r="I33" s="40">
        <f t="shared" ref="I33:CG33" si="26">SUM(I34:I41)</f>
        <v>200</v>
      </c>
      <c r="J33" s="40">
        <f t="shared" si="26"/>
        <v>0</v>
      </c>
      <c r="K33" s="40">
        <f t="shared" si="26"/>
        <v>0</v>
      </c>
      <c r="L33" s="21">
        <f t="shared" si="11"/>
        <v>4598</v>
      </c>
      <c r="M33" s="40">
        <f t="shared" si="26"/>
        <v>0</v>
      </c>
      <c r="N33" s="40">
        <f t="shared" si="26"/>
        <v>300</v>
      </c>
      <c r="O33" s="40">
        <f t="shared" si="26"/>
        <v>0</v>
      </c>
      <c r="P33" s="40">
        <f t="shared" si="26"/>
        <v>4298</v>
      </c>
      <c r="Q33" s="40">
        <f t="shared" si="26"/>
        <v>0</v>
      </c>
      <c r="R33" s="21">
        <f t="shared" si="12"/>
        <v>800</v>
      </c>
      <c r="S33" s="40">
        <f t="shared" si="26"/>
        <v>0</v>
      </c>
      <c r="T33" s="40">
        <f t="shared" si="26"/>
        <v>800</v>
      </c>
      <c r="U33" s="40">
        <f t="shared" si="26"/>
        <v>0</v>
      </c>
      <c r="V33" s="40">
        <f t="shared" si="26"/>
        <v>0</v>
      </c>
      <c r="W33" s="40">
        <f t="shared" si="26"/>
        <v>0</v>
      </c>
      <c r="X33" s="21">
        <f t="shared" si="13"/>
        <v>0</v>
      </c>
      <c r="Y33" s="40">
        <f t="shared" si="26"/>
        <v>0</v>
      </c>
      <c r="Z33" s="40">
        <f t="shared" si="26"/>
        <v>0</v>
      </c>
      <c r="AA33" s="40">
        <f t="shared" si="26"/>
        <v>0</v>
      </c>
      <c r="AB33" s="40">
        <f t="shared" si="26"/>
        <v>0</v>
      </c>
      <c r="AC33" s="40">
        <f t="shared" si="26"/>
        <v>0</v>
      </c>
      <c r="AD33" s="21">
        <f t="shared" si="14"/>
        <v>3000</v>
      </c>
      <c r="AE33" s="40">
        <f t="shared" si="26"/>
        <v>0</v>
      </c>
      <c r="AF33" s="40">
        <f t="shared" si="26"/>
        <v>0</v>
      </c>
      <c r="AG33" s="40">
        <f t="shared" si="26"/>
        <v>0</v>
      </c>
      <c r="AH33" s="40">
        <f t="shared" si="26"/>
        <v>3000</v>
      </c>
      <c r="AI33" s="40">
        <f t="shared" si="26"/>
        <v>0</v>
      </c>
      <c r="AJ33" s="36">
        <f t="shared" si="15"/>
        <v>1013.3</v>
      </c>
      <c r="AK33" s="40">
        <f t="shared" si="26"/>
        <v>0</v>
      </c>
      <c r="AL33" s="40">
        <f t="shared" si="26"/>
        <v>1013.3</v>
      </c>
      <c r="AM33" s="40">
        <f t="shared" si="26"/>
        <v>0</v>
      </c>
      <c r="AN33" s="40">
        <f t="shared" si="26"/>
        <v>0</v>
      </c>
      <c r="AO33" s="40">
        <f t="shared" si="26"/>
        <v>0</v>
      </c>
      <c r="AP33" s="40">
        <f t="shared" si="26"/>
        <v>0</v>
      </c>
      <c r="AQ33" s="21">
        <f t="shared" si="16"/>
        <v>300</v>
      </c>
      <c r="AR33" s="40">
        <f t="shared" si="26"/>
        <v>0</v>
      </c>
      <c r="AS33" s="40">
        <f t="shared" si="26"/>
        <v>300</v>
      </c>
      <c r="AT33" s="40">
        <f t="shared" si="26"/>
        <v>0</v>
      </c>
      <c r="AU33" s="40">
        <f t="shared" si="26"/>
        <v>0</v>
      </c>
      <c r="AV33" s="40">
        <f t="shared" si="26"/>
        <v>0</v>
      </c>
      <c r="AW33" s="214">
        <f t="shared" si="10"/>
        <v>0</v>
      </c>
      <c r="AX33" s="40">
        <f t="shared" si="26"/>
        <v>0</v>
      </c>
      <c r="AY33" s="40">
        <f t="shared" si="26"/>
        <v>0</v>
      </c>
      <c r="AZ33" s="40">
        <f t="shared" si="26"/>
        <v>0</v>
      </c>
      <c r="BA33" s="40">
        <f t="shared" si="26"/>
        <v>0</v>
      </c>
      <c r="BB33" s="40">
        <f t="shared" si="26"/>
        <v>0</v>
      </c>
      <c r="BC33" s="21">
        <f t="shared" si="17"/>
        <v>0</v>
      </c>
      <c r="BD33" s="40">
        <f t="shared" si="26"/>
        <v>0</v>
      </c>
      <c r="BE33" s="40">
        <f t="shared" si="26"/>
        <v>0</v>
      </c>
      <c r="BF33" s="40">
        <f t="shared" si="26"/>
        <v>0</v>
      </c>
      <c r="BG33" s="40">
        <f t="shared" si="26"/>
        <v>0</v>
      </c>
      <c r="BH33" s="40">
        <f t="shared" si="26"/>
        <v>0</v>
      </c>
      <c r="BI33" s="21">
        <f t="shared" si="18"/>
        <v>0</v>
      </c>
      <c r="BJ33" s="40">
        <f t="shared" ref="BJ33:BM33" si="27">SUM(BJ34:BJ41)</f>
        <v>0</v>
      </c>
      <c r="BK33" s="40">
        <f t="shared" si="27"/>
        <v>0</v>
      </c>
      <c r="BL33" s="40">
        <f t="shared" si="27"/>
        <v>0</v>
      </c>
      <c r="BM33" s="40">
        <f t="shared" si="27"/>
        <v>0</v>
      </c>
      <c r="BN33" s="40">
        <f t="shared" si="26"/>
        <v>0</v>
      </c>
      <c r="BO33" s="40">
        <f t="shared" si="26"/>
        <v>0</v>
      </c>
      <c r="BP33" s="40">
        <f t="shared" si="26"/>
        <v>0</v>
      </c>
      <c r="BQ33" s="40">
        <f t="shared" si="26"/>
        <v>0</v>
      </c>
      <c r="BR33" s="40">
        <f t="shared" si="26"/>
        <v>0</v>
      </c>
      <c r="BS33" s="40">
        <f t="shared" si="26"/>
        <v>0</v>
      </c>
      <c r="BT33" s="40">
        <f t="shared" si="26"/>
        <v>0</v>
      </c>
      <c r="BU33" s="40">
        <f t="shared" si="26"/>
        <v>0</v>
      </c>
      <c r="BV33" s="40">
        <f t="shared" si="26"/>
        <v>0</v>
      </c>
      <c r="BW33" s="40">
        <f t="shared" si="26"/>
        <v>0</v>
      </c>
      <c r="BX33" s="40">
        <f t="shared" si="26"/>
        <v>0</v>
      </c>
      <c r="BY33" s="40">
        <f t="shared" si="26"/>
        <v>0</v>
      </c>
      <c r="BZ33" s="40">
        <f t="shared" si="26"/>
        <v>0</v>
      </c>
      <c r="CA33" s="21">
        <f t="shared" si="19"/>
        <v>0</v>
      </c>
      <c r="CB33" s="40">
        <f t="shared" si="26"/>
        <v>0</v>
      </c>
      <c r="CC33" s="40">
        <f t="shared" si="26"/>
        <v>0</v>
      </c>
      <c r="CD33" s="40">
        <f t="shared" si="26"/>
        <v>0</v>
      </c>
      <c r="CE33" s="40">
        <f t="shared" si="26"/>
        <v>0</v>
      </c>
      <c r="CF33" s="40">
        <f t="shared" si="26"/>
        <v>0</v>
      </c>
      <c r="CG33" s="40">
        <f t="shared" si="26"/>
        <v>0</v>
      </c>
      <c r="CH33" s="21">
        <f t="shared" si="20"/>
        <v>150</v>
      </c>
      <c r="CI33" s="40">
        <f t="shared" ref="CI33:CT33" si="28">SUM(CI34:CI41)</f>
        <v>0</v>
      </c>
      <c r="CJ33" s="40">
        <f t="shared" si="28"/>
        <v>150</v>
      </c>
      <c r="CK33" s="40">
        <f t="shared" si="28"/>
        <v>0</v>
      </c>
      <c r="CL33" s="40">
        <f t="shared" si="28"/>
        <v>0</v>
      </c>
      <c r="CM33" s="40">
        <f t="shared" si="28"/>
        <v>0</v>
      </c>
      <c r="CN33" s="40">
        <f t="shared" si="28"/>
        <v>0</v>
      </c>
      <c r="CO33" s="40">
        <f t="shared" si="28"/>
        <v>0</v>
      </c>
      <c r="CP33" s="21">
        <f t="shared" si="21"/>
        <v>0</v>
      </c>
      <c r="CQ33" s="40">
        <f t="shared" si="28"/>
        <v>0</v>
      </c>
      <c r="CR33" s="40">
        <f t="shared" si="28"/>
        <v>0</v>
      </c>
      <c r="CS33" s="40">
        <f t="shared" si="28"/>
        <v>0</v>
      </c>
      <c r="CT33" s="40">
        <f t="shared" si="28"/>
        <v>0</v>
      </c>
      <c r="CU33" s="40"/>
    </row>
    <row r="34" spans="1:99" s="38" customFormat="1" ht="84" x14ac:dyDescent="0.3">
      <c r="A34" s="24"/>
      <c r="B34" s="34">
        <f t="shared" si="8"/>
        <v>5563.3</v>
      </c>
      <c r="C34" s="36">
        <f t="shared" si="9"/>
        <v>200</v>
      </c>
      <c r="D34" s="24">
        <f t="shared" si="3"/>
        <v>2563.3000000000002</v>
      </c>
      <c r="E34" s="292">
        <f t="shared" si="4"/>
        <v>0</v>
      </c>
      <c r="F34" s="24">
        <f t="shared" si="5"/>
        <v>3000</v>
      </c>
      <c r="G34" s="24" t="s">
        <v>72</v>
      </c>
      <c r="H34" s="21"/>
      <c r="I34" s="21">
        <v>200</v>
      </c>
      <c r="J34" s="21"/>
      <c r="K34" s="229" t="s">
        <v>105</v>
      </c>
      <c r="L34" s="21">
        <f t="shared" si="11"/>
        <v>300</v>
      </c>
      <c r="M34" s="21"/>
      <c r="N34" s="21">
        <v>300</v>
      </c>
      <c r="O34" s="21"/>
      <c r="P34" s="21"/>
      <c r="Q34" s="25" t="s">
        <v>106</v>
      </c>
      <c r="R34" s="21">
        <f t="shared" si="12"/>
        <v>800</v>
      </c>
      <c r="S34" s="21"/>
      <c r="T34" s="21">
        <v>800</v>
      </c>
      <c r="U34" s="21"/>
      <c r="V34" s="21"/>
      <c r="W34" s="21"/>
      <c r="X34" s="21">
        <f t="shared" si="13"/>
        <v>0</v>
      </c>
      <c r="Y34" s="21"/>
      <c r="Z34" s="21"/>
      <c r="AA34" s="21"/>
      <c r="AB34" s="21"/>
      <c r="AC34" s="366" t="s">
        <v>107</v>
      </c>
      <c r="AD34" s="21">
        <f t="shared" si="14"/>
        <v>3000</v>
      </c>
      <c r="AE34" s="21"/>
      <c r="AF34" s="21"/>
      <c r="AG34" s="21"/>
      <c r="AH34" s="21">
        <v>3000</v>
      </c>
      <c r="AI34" s="37" t="s">
        <v>41</v>
      </c>
      <c r="AJ34" s="36">
        <f t="shared" si="15"/>
        <v>1013.3</v>
      </c>
      <c r="AK34" s="21"/>
      <c r="AL34" s="21">
        <v>1013.3</v>
      </c>
      <c r="AM34" s="21"/>
      <c r="AN34" s="21"/>
      <c r="AO34" s="21"/>
      <c r="AP34" s="21" t="s">
        <v>39</v>
      </c>
      <c r="AQ34" s="21">
        <f t="shared" si="16"/>
        <v>300</v>
      </c>
      <c r="AR34" s="21"/>
      <c r="AS34" s="21">
        <v>300</v>
      </c>
      <c r="AT34" s="21"/>
      <c r="AU34" s="21"/>
      <c r="AV34" s="21"/>
      <c r="AW34" s="214">
        <f t="shared" si="10"/>
        <v>0</v>
      </c>
      <c r="AX34" s="21"/>
      <c r="AY34" s="21"/>
      <c r="AZ34" s="21"/>
      <c r="BA34" s="21"/>
      <c r="BB34" s="353"/>
      <c r="BC34" s="21">
        <f t="shared" si="17"/>
        <v>0</v>
      </c>
      <c r="BD34" s="21"/>
      <c r="BE34" s="21"/>
      <c r="BF34" s="21"/>
      <c r="BG34" s="21"/>
      <c r="BH34" s="21"/>
      <c r="BI34" s="21">
        <f t="shared" si="18"/>
        <v>0</v>
      </c>
      <c r="BJ34" s="21"/>
      <c r="BK34" s="21"/>
      <c r="BL34" s="21"/>
      <c r="BM34" s="21"/>
      <c r="BN34" s="21"/>
      <c r="BO34" s="21"/>
      <c r="BP34" s="21"/>
      <c r="BQ34" s="21"/>
      <c r="BR34" s="21"/>
      <c r="BS34" s="21"/>
      <c r="BT34" s="21"/>
      <c r="BU34" s="21"/>
      <c r="BV34" s="21"/>
      <c r="BW34" s="21"/>
      <c r="BX34" s="21"/>
      <c r="BY34" s="21"/>
      <c r="BZ34" s="21"/>
      <c r="CA34" s="21">
        <f t="shared" si="19"/>
        <v>0</v>
      </c>
      <c r="CB34" s="21"/>
      <c r="CC34" s="21"/>
      <c r="CD34" s="21"/>
      <c r="CE34" s="21"/>
      <c r="CF34" s="21"/>
      <c r="CG34" s="25" t="s">
        <v>108</v>
      </c>
      <c r="CH34" s="21">
        <f t="shared" si="20"/>
        <v>150</v>
      </c>
      <c r="CI34" s="21"/>
      <c r="CJ34" s="21">
        <v>150</v>
      </c>
      <c r="CK34" s="21"/>
      <c r="CL34" s="21"/>
      <c r="CM34" s="21"/>
      <c r="CN34" s="21"/>
      <c r="CO34" s="21"/>
      <c r="CP34" s="21">
        <f t="shared" si="21"/>
        <v>0</v>
      </c>
      <c r="CQ34" s="21"/>
      <c r="CR34" s="21"/>
      <c r="CS34" s="21"/>
      <c r="CT34" s="21"/>
      <c r="CU34" s="21"/>
    </row>
    <row r="35" spans="1:99" s="38" customFormat="1" ht="33.6" x14ac:dyDescent="0.3">
      <c r="A35" s="24"/>
      <c r="B35" s="34">
        <f t="shared" si="8"/>
        <v>2298</v>
      </c>
      <c r="C35" s="36">
        <f t="shared" si="9"/>
        <v>0</v>
      </c>
      <c r="D35" s="24">
        <f t="shared" si="3"/>
        <v>0</v>
      </c>
      <c r="E35" s="292">
        <f t="shared" si="4"/>
        <v>0</v>
      </c>
      <c r="F35" s="24">
        <f t="shared" si="5"/>
        <v>2298</v>
      </c>
      <c r="G35" s="24"/>
      <c r="H35" s="21"/>
      <c r="I35" s="21"/>
      <c r="J35" s="21"/>
      <c r="K35" s="229" t="s">
        <v>109</v>
      </c>
      <c r="L35" s="21">
        <f t="shared" si="11"/>
        <v>2298</v>
      </c>
      <c r="M35" s="21"/>
      <c r="N35" s="21"/>
      <c r="O35" s="21"/>
      <c r="P35" s="21">
        <v>2298</v>
      </c>
      <c r="Q35" s="24"/>
      <c r="R35" s="21">
        <f t="shared" si="12"/>
        <v>0</v>
      </c>
      <c r="S35" s="21"/>
      <c r="T35" s="21"/>
      <c r="U35" s="21"/>
      <c r="V35" s="21"/>
      <c r="W35" s="21"/>
      <c r="X35" s="21">
        <f t="shared" si="13"/>
        <v>0</v>
      </c>
      <c r="Y35" s="21"/>
      <c r="Z35" s="21"/>
      <c r="AA35" s="21"/>
      <c r="AB35" s="21"/>
      <c r="AC35" s="37"/>
      <c r="AD35" s="21">
        <f t="shared" si="14"/>
        <v>0</v>
      </c>
      <c r="AE35" s="21"/>
      <c r="AF35" s="21"/>
      <c r="AG35" s="21"/>
      <c r="AH35" s="21"/>
      <c r="AI35" s="37"/>
      <c r="AJ35" s="36">
        <f t="shared" si="15"/>
        <v>0</v>
      </c>
      <c r="AK35" s="21"/>
      <c r="AL35" s="21"/>
      <c r="AM35" s="21"/>
      <c r="AN35" s="21"/>
      <c r="AO35" s="21"/>
      <c r="AP35" s="21"/>
      <c r="AQ35" s="21">
        <f t="shared" si="16"/>
        <v>0</v>
      </c>
      <c r="AR35" s="21"/>
      <c r="AS35" s="21"/>
      <c r="AT35" s="21"/>
      <c r="AU35" s="21"/>
      <c r="AV35" s="21"/>
      <c r="AW35" s="214">
        <f t="shared" si="10"/>
        <v>0</v>
      </c>
      <c r="AX35" s="21"/>
      <c r="AY35" s="21"/>
      <c r="AZ35" s="21"/>
      <c r="BA35" s="21"/>
      <c r="BB35" s="37"/>
      <c r="BC35" s="21">
        <f t="shared" si="17"/>
        <v>0</v>
      </c>
      <c r="BD35" s="21"/>
      <c r="BE35" s="21"/>
      <c r="BF35" s="21"/>
      <c r="BG35" s="21"/>
      <c r="BH35" s="21"/>
      <c r="BI35" s="21">
        <f t="shared" si="18"/>
        <v>0</v>
      </c>
      <c r="BJ35" s="21"/>
      <c r="BK35" s="21"/>
      <c r="BL35" s="21"/>
      <c r="BM35" s="21"/>
      <c r="BN35" s="21"/>
      <c r="BO35" s="21"/>
      <c r="BP35" s="21"/>
      <c r="BQ35" s="21"/>
      <c r="BR35" s="21"/>
      <c r="BS35" s="21"/>
      <c r="BT35" s="21"/>
      <c r="BU35" s="21"/>
      <c r="BV35" s="21"/>
      <c r="BW35" s="21"/>
      <c r="BX35" s="21"/>
      <c r="BY35" s="21"/>
      <c r="BZ35" s="21"/>
      <c r="CA35" s="21">
        <f t="shared" si="19"/>
        <v>0</v>
      </c>
      <c r="CB35" s="21"/>
      <c r="CC35" s="21"/>
      <c r="CD35" s="21"/>
      <c r="CE35" s="21"/>
      <c r="CF35" s="21"/>
      <c r="CG35" s="37"/>
      <c r="CH35" s="21">
        <f t="shared" si="20"/>
        <v>0</v>
      </c>
      <c r="CI35" s="21"/>
      <c r="CJ35" s="21"/>
      <c r="CK35" s="21"/>
      <c r="CL35" s="21"/>
      <c r="CM35" s="21"/>
      <c r="CN35" s="21"/>
      <c r="CO35" s="21"/>
      <c r="CP35" s="21">
        <f t="shared" si="21"/>
        <v>0</v>
      </c>
      <c r="CQ35" s="21"/>
      <c r="CR35" s="21"/>
      <c r="CS35" s="21"/>
      <c r="CT35" s="21"/>
      <c r="CU35" s="21"/>
    </row>
    <row r="36" spans="1:99" s="38" customFormat="1" ht="50.4" x14ac:dyDescent="0.3">
      <c r="A36" s="24"/>
      <c r="B36" s="34">
        <f t="shared" si="8"/>
        <v>1000</v>
      </c>
      <c r="C36" s="36">
        <f t="shared" si="9"/>
        <v>0</v>
      </c>
      <c r="D36" s="24">
        <f t="shared" si="3"/>
        <v>0</v>
      </c>
      <c r="E36" s="292">
        <f t="shared" si="4"/>
        <v>0</v>
      </c>
      <c r="F36" s="24">
        <f t="shared" si="5"/>
        <v>1000</v>
      </c>
      <c r="G36" s="24"/>
      <c r="H36" s="21"/>
      <c r="I36" s="21"/>
      <c r="J36" s="21"/>
      <c r="K36" s="229" t="s">
        <v>110</v>
      </c>
      <c r="L36" s="21">
        <f t="shared" si="11"/>
        <v>1000</v>
      </c>
      <c r="M36" s="21"/>
      <c r="N36" s="21"/>
      <c r="O36" s="21"/>
      <c r="P36" s="21">
        <v>1000</v>
      </c>
      <c r="Q36" s="24"/>
      <c r="R36" s="21">
        <f t="shared" si="12"/>
        <v>0</v>
      </c>
      <c r="S36" s="21"/>
      <c r="T36" s="21"/>
      <c r="U36" s="21"/>
      <c r="V36" s="21"/>
      <c r="W36" s="21"/>
      <c r="X36" s="21">
        <f t="shared" si="13"/>
        <v>0</v>
      </c>
      <c r="Y36" s="21"/>
      <c r="Z36" s="21"/>
      <c r="AA36" s="21"/>
      <c r="AB36" s="21"/>
      <c r="AC36" s="37"/>
      <c r="AD36" s="21">
        <f t="shared" si="14"/>
        <v>0</v>
      </c>
      <c r="AE36" s="21"/>
      <c r="AF36" s="21"/>
      <c r="AG36" s="21"/>
      <c r="AH36" s="21"/>
      <c r="AI36" s="37"/>
      <c r="AJ36" s="36">
        <f t="shared" si="15"/>
        <v>0</v>
      </c>
      <c r="AK36" s="21"/>
      <c r="AL36" s="21"/>
      <c r="AM36" s="21"/>
      <c r="AN36" s="21"/>
      <c r="AO36" s="21"/>
      <c r="AP36" s="21"/>
      <c r="AQ36" s="21">
        <f t="shared" si="16"/>
        <v>0</v>
      </c>
      <c r="AR36" s="21"/>
      <c r="AS36" s="21"/>
      <c r="AT36" s="21"/>
      <c r="AU36" s="21"/>
      <c r="AV36" s="21"/>
      <c r="AW36" s="214">
        <f t="shared" si="10"/>
        <v>0</v>
      </c>
      <c r="AX36" s="21"/>
      <c r="AY36" s="21"/>
      <c r="AZ36" s="21"/>
      <c r="BA36" s="21"/>
      <c r="BB36" s="37"/>
      <c r="BC36" s="21">
        <f t="shared" si="17"/>
        <v>0</v>
      </c>
      <c r="BD36" s="21"/>
      <c r="BE36" s="21"/>
      <c r="BF36" s="21"/>
      <c r="BG36" s="21"/>
      <c r="BH36" s="21"/>
      <c r="BI36" s="21">
        <f t="shared" si="18"/>
        <v>0</v>
      </c>
      <c r="BJ36" s="21"/>
      <c r="BK36" s="21"/>
      <c r="BL36" s="21"/>
      <c r="BM36" s="21"/>
      <c r="BN36" s="21"/>
      <c r="BO36" s="21"/>
      <c r="BP36" s="21"/>
      <c r="BQ36" s="21"/>
      <c r="BR36" s="21"/>
      <c r="BS36" s="21"/>
      <c r="BT36" s="21"/>
      <c r="BU36" s="21"/>
      <c r="BV36" s="21"/>
      <c r="BW36" s="21"/>
      <c r="BX36" s="21"/>
      <c r="BY36" s="21"/>
      <c r="BZ36" s="21"/>
      <c r="CA36" s="21">
        <f t="shared" si="19"/>
        <v>0</v>
      </c>
      <c r="CB36" s="21"/>
      <c r="CC36" s="21"/>
      <c r="CD36" s="21"/>
      <c r="CE36" s="21"/>
      <c r="CF36" s="21"/>
      <c r="CG36" s="37"/>
      <c r="CH36" s="21">
        <f t="shared" si="20"/>
        <v>0</v>
      </c>
      <c r="CI36" s="21"/>
      <c r="CJ36" s="21"/>
      <c r="CK36" s="21"/>
      <c r="CL36" s="21"/>
      <c r="CM36" s="21"/>
      <c r="CN36" s="21"/>
      <c r="CO36" s="21"/>
      <c r="CP36" s="21">
        <f t="shared" si="21"/>
        <v>0</v>
      </c>
      <c r="CQ36" s="21"/>
      <c r="CR36" s="21"/>
      <c r="CS36" s="21"/>
      <c r="CT36" s="21"/>
      <c r="CU36" s="21"/>
    </row>
    <row r="37" spans="1:99" s="38" customFormat="1" x14ac:dyDescent="0.3">
      <c r="A37" s="24"/>
      <c r="B37" s="34">
        <f t="shared" si="8"/>
        <v>0</v>
      </c>
      <c r="C37" s="36">
        <f>I37+M37+S37+Y37+AE37+AK37+AR37+AX37+BD37+BP37+BS37+BV37+BY37+CB37+CI37</f>
        <v>0</v>
      </c>
      <c r="D37" s="24">
        <f t="shared" si="3"/>
        <v>0</v>
      </c>
      <c r="E37" s="292">
        <f t="shared" si="4"/>
        <v>0</v>
      </c>
      <c r="F37" s="24">
        <f>P37+V37+AH37+AO37+AU37+BG37+CL37</f>
        <v>0</v>
      </c>
      <c r="G37" s="24"/>
      <c r="H37" s="21"/>
      <c r="I37" s="21"/>
      <c r="J37" s="21"/>
      <c r="K37" s="229"/>
      <c r="L37" s="21">
        <f t="shared" si="11"/>
        <v>0</v>
      </c>
      <c r="M37" s="21"/>
      <c r="N37" s="21"/>
      <c r="O37" s="21"/>
      <c r="P37" s="21"/>
      <c r="Q37" s="24"/>
      <c r="R37" s="21">
        <f t="shared" si="12"/>
        <v>0</v>
      </c>
      <c r="S37" s="21"/>
      <c r="T37" s="21"/>
      <c r="U37" s="21"/>
      <c r="V37" s="21"/>
      <c r="W37" s="21"/>
      <c r="X37" s="21">
        <f t="shared" si="13"/>
        <v>0</v>
      </c>
      <c r="Y37" s="21"/>
      <c r="Z37" s="21"/>
      <c r="AA37" s="21"/>
      <c r="AB37" s="21"/>
      <c r="AC37" s="37"/>
      <c r="AD37" s="21">
        <f t="shared" si="14"/>
        <v>0</v>
      </c>
      <c r="AE37" s="21"/>
      <c r="AF37" s="21"/>
      <c r="AG37" s="21"/>
      <c r="AH37" s="21"/>
      <c r="AI37" s="37"/>
      <c r="AJ37" s="36">
        <f t="shared" si="15"/>
        <v>0</v>
      </c>
      <c r="AK37" s="21"/>
      <c r="AL37" s="21"/>
      <c r="AM37" s="21"/>
      <c r="AN37" s="21"/>
      <c r="AO37" s="21"/>
      <c r="AP37" s="21"/>
      <c r="AQ37" s="21">
        <f t="shared" si="16"/>
        <v>0</v>
      </c>
      <c r="AR37" s="21"/>
      <c r="AS37" s="21"/>
      <c r="AT37" s="21"/>
      <c r="AU37" s="21"/>
      <c r="AV37" s="21"/>
      <c r="AW37" s="214">
        <f t="shared" si="10"/>
        <v>0</v>
      </c>
      <c r="AX37" s="21"/>
      <c r="AY37" s="21"/>
      <c r="AZ37" s="21"/>
      <c r="BA37" s="21"/>
      <c r="BB37" s="37"/>
      <c r="BC37" s="21">
        <f t="shared" si="17"/>
        <v>0</v>
      </c>
      <c r="BD37" s="21"/>
      <c r="BE37" s="21"/>
      <c r="BF37" s="21"/>
      <c r="BG37" s="21"/>
      <c r="BH37" s="21"/>
      <c r="BI37" s="21">
        <f t="shared" si="18"/>
        <v>0</v>
      </c>
      <c r="BJ37" s="21"/>
      <c r="BK37" s="21"/>
      <c r="BL37" s="21"/>
      <c r="BM37" s="21"/>
      <c r="BN37" s="21"/>
      <c r="BO37" s="21"/>
      <c r="BP37" s="21"/>
      <c r="BQ37" s="21"/>
      <c r="BR37" s="21"/>
      <c r="BS37" s="21"/>
      <c r="BT37" s="21"/>
      <c r="BU37" s="21"/>
      <c r="BV37" s="21"/>
      <c r="BW37" s="21"/>
      <c r="BX37" s="21"/>
      <c r="BY37" s="21"/>
      <c r="BZ37" s="21"/>
      <c r="CA37" s="21">
        <f t="shared" si="19"/>
        <v>0</v>
      </c>
      <c r="CB37" s="21"/>
      <c r="CC37" s="21"/>
      <c r="CD37" s="21"/>
      <c r="CE37" s="21"/>
      <c r="CF37" s="21"/>
      <c r="CG37" s="37"/>
      <c r="CH37" s="21">
        <f t="shared" si="20"/>
        <v>0</v>
      </c>
      <c r="CI37" s="21"/>
      <c r="CJ37" s="21"/>
      <c r="CK37" s="21"/>
      <c r="CL37" s="21"/>
      <c r="CM37" s="21"/>
      <c r="CN37" s="21"/>
      <c r="CO37" s="21"/>
      <c r="CP37" s="21">
        <f t="shared" si="21"/>
        <v>0</v>
      </c>
      <c r="CQ37" s="21"/>
      <c r="CR37" s="21"/>
      <c r="CS37" s="21"/>
      <c r="CT37" s="21"/>
      <c r="CU37" s="21"/>
    </row>
    <row r="38" spans="1:99" s="38" customFormat="1" ht="50.4" x14ac:dyDescent="0.3">
      <c r="A38" s="24"/>
      <c r="B38" s="34">
        <f t="shared" si="8"/>
        <v>1000</v>
      </c>
      <c r="C38" s="36">
        <f>I38+M38+S38+Y38+AE38+AK38+AR38+AX38+BD38+BP38+BS38+BV38+BY38+CB38+CI38</f>
        <v>0</v>
      </c>
      <c r="D38" s="24">
        <f t="shared" si="3"/>
        <v>0</v>
      </c>
      <c r="E38" s="292">
        <f t="shared" si="4"/>
        <v>0</v>
      </c>
      <c r="F38" s="24">
        <f>P38+V38+AH38+AO38+AU38+BG38+CL38</f>
        <v>1000</v>
      </c>
      <c r="G38" s="24"/>
      <c r="H38" s="21"/>
      <c r="I38" s="21"/>
      <c r="J38" s="21"/>
      <c r="K38" s="229" t="s">
        <v>111</v>
      </c>
      <c r="L38" s="21">
        <f t="shared" si="11"/>
        <v>1000</v>
      </c>
      <c r="M38" s="21"/>
      <c r="N38" s="21"/>
      <c r="O38" s="21"/>
      <c r="P38" s="21">
        <v>1000</v>
      </c>
      <c r="Q38" s="24"/>
      <c r="R38" s="21">
        <f t="shared" si="12"/>
        <v>0</v>
      </c>
      <c r="S38" s="21"/>
      <c r="T38" s="21"/>
      <c r="U38" s="21"/>
      <c r="V38" s="21"/>
      <c r="W38" s="21"/>
      <c r="X38" s="21">
        <f t="shared" si="13"/>
        <v>0</v>
      </c>
      <c r="Y38" s="21"/>
      <c r="Z38" s="21"/>
      <c r="AA38" s="21"/>
      <c r="AB38" s="21"/>
      <c r="AC38" s="37"/>
      <c r="AD38" s="21">
        <f t="shared" si="14"/>
        <v>0</v>
      </c>
      <c r="AE38" s="21"/>
      <c r="AF38" s="21"/>
      <c r="AG38" s="21"/>
      <c r="AH38" s="21"/>
      <c r="AI38" s="37"/>
      <c r="AJ38" s="36">
        <f t="shared" si="15"/>
        <v>0</v>
      </c>
      <c r="AK38" s="21"/>
      <c r="AL38" s="21"/>
      <c r="AM38" s="21"/>
      <c r="AN38" s="21"/>
      <c r="AO38" s="21"/>
      <c r="AP38" s="21"/>
      <c r="AQ38" s="21">
        <f t="shared" si="16"/>
        <v>0</v>
      </c>
      <c r="AR38" s="21"/>
      <c r="AS38" s="21"/>
      <c r="AT38" s="21"/>
      <c r="AU38" s="21"/>
      <c r="AV38" s="21"/>
      <c r="AW38" s="214">
        <f t="shared" si="10"/>
        <v>0</v>
      </c>
      <c r="AX38" s="21"/>
      <c r="AY38" s="21"/>
      <c r="AZ38" s="21"/>
      <c r="BA38" s="21"/>
      <c r="BB38" s="37"/>
      <c r="BC38" s="21">
        <f t="shared" si="17"/>
        <v>0</v>
      </c>
      <c r="BD38" s="21"/>
      <c r="BE38" s="21"/>
      <c r="BF38" s="21"/>
      <c r="BG38" s="21"/>
      <c r="BH38" s="21"/>
      <c r="BI38" s="21">
        <f t="shared" si="18"/>
        <v>0</v>
      </c>
      <c r="BJ38" s="21"/>
      <c r="BK38" s="21"/>
      <c r="BL38" s="21"/>
      <c r="BM38" s="21"/>
      <c r="BN38" s="21"/>
      <c r="BO38" s="21"/>
      <c r="BP38" s="21"/>
      <c r="BQ38" s="21"/>
      <c r="BR38" s="21"/>
      <c r="BS38" s="21"/>
      <c r="BT38" s="21"/>
      <c r="BU38" s="21"/>
      <c r="BV38" s="21"/>
      <c r="BW38" s="21"/>
      <c r="BX38" s="21"/>
      <c r="BY38" s="21"/>
      <c r="BZ38" s="21"/>
      <c r="CA38" s="21">
        <f t="shared" si="19"/>
        <v>0</v>
      </c>
      <c r="CB38" s="21"/>
      <c r="CC38" s="21"/>
      <c r="CD38" s="21"/>
      <c r="CE38" s="21"/>
      <c r="CF38" s="21"/>
      <c r="CG38" s="37"/>
      <c r="CH38" s="21">
        <f t="shared" si="20"/>
        <v>0</v>
      </c>
      <c r="CI38" s="21"/>
      <c r="CJ38" s="21"/>
      <c r="CK38" s="21"/>
      <c r="CL38" s="21"/>
      <c r="CM38" s="21"/>
      <c r="CN38" s="21"/>
      <c r="CO38" s="21"/>
      <c r="CP38" s="21">
        <f t="shared" si="21"/>
        <v>0</v>
      </c>
      <c r="CQ38" s="21"/>
      <c r="CR38" s="21"/>
      <c r="CS38" s="21"/>
      <c r="CT38" s="21"/>
      <c r="CU38" s="21"/>
    </row>
    <row r="39" spans="1:99" s="38" customFormat="1" x14ac:dyDescent="0.3">
      <c r="A39" s="24"/>
      <c r="B39" s="34">
        <f t="shared" si="8"/>
        <v>0</v>
      </c>
      <c r="C39" s="36">
        <f t="shared" si="9"/>
        <v>0</v>
      </c>
      <c r="D39" s="24">
        <f t="shared" si="3"/>
        <v>0</v>
      </c>
      <c r="E39" s="292">
        <f t="shared" si="4"/>
        <v>0</v>
      </c>
      <c r="F39" s="24">
        <f t="shared" si="5"/>
        <v>0</v>
      </c>
      <c r="G39" s="24"/>
      <c r="H39" s="21"/>
      <c r="I39" s="21"/>
      <c r="J39" s="21"/>
      <c r="K39" s="37"/>
      <c r="L39" s="21">
        <f t="shared" si="11"/>
        <v>0</v>
      </c>
      <c r="M39" s="21"/>
      <c r="N39" s="21"/>
      <c r="O39" s="21"/>
      <c r="P39" s="21"/>
      <c r="Q39" s="24"/>
      <c r="R39" s="21">
        <f t="shared" si="12"/>
        <v>0</v>
      </c>
      <c r="S39" s="21"/>
      <c r="T39" s="21"/>
      <c r="U39" s="21"/>
      <c r="V39" s="21"/>
      <c r="W39" s="21"/>
      <c r="X39" s="21">
        <f t="shared" si="13"/>
        <v>0</v>
      </c>
      <c r="Y39" s="21"/>
      <c r="Z39" s="21"/>
      <c r="AA39" s="21"/>
      <c r="AB39" s="21"/>
      <c r="AC39" s="37"/>
      <c r="AD39" s="21">
        <f t="shared" si="14"/>
        <v>0</v>
      </c>
      <c r="AE39" s="21"/>
      <c r="AF39" s="21"/>
      <c r="AG39" s="21"/>
      <c r="AH39" s="21"/>
      <c r="AI39" s="37"/>
      <c r="AJ39" s="36">
        <f t="shared" si="15"/>
        <v>0</v>
      </c>
      <c r="AK39" s="21"/>
      <c r="AL39" s="21"/>
      <c r="AM39" s="21"/>
      <c r="AN39" s="21"/>
      <c r="AO39" s="21"/>
      <c r="AP39" s="21"/>
      <c r="AQ39" s="21">
        <f t="shared" si="16"/>
        <v>0</v>
      </c>
      <c r="AR39" s="21"/>
      <c r="AS39" s="21"/>
      <c r="AT39" s="21"/>
      <c r="AU39" s="21"/>
      <c r="AV39" s="21"/>
      <c r="AW39" s="214">
        <f t="shared" si="10"/>
        <v>0</v>
      </c>
      <c r="AX39" s="21"/>
      <c r="AY39" s="21"/>
      <c r="AZ39" s="21"/>
      <c r="BA39" s="21"/>
      <c r="BB39" s="37"/>
      <c r="BC39" s="21">
        <f t="shared" si="17"/>
        <v>0</v>
      </c>
      <c r="BD39" s="21"/>
      <c r="BE39" s="21"/>
      <c r="BF39" s="21"/>
      <c r="BG39" s="21"/>
      <c r="BH39" s="21"/>
      <c r="BI39" s="21">
        <f t="shared" si="18"/>
        <v>0</v>
      </c>
      <c r="BJ39" s="21"/>
      <c r="BK39" s="21"/>
      <c r="BL39" s="21"/>
      <c r="BM39" s="21"/>
      <c r="BN39" s="21"/>
      <c r="BO39" s="21"/>
      <c r="BP39" s="21"/>
      <c r="BQ39" s="21"/>
      <c r="BR39" s="21"/>
      <c r="BS39" s="21"/>
      <c r="BT39" s="21"/>
      <c r="BU39" s="21"/>
      <c r="BV39" s="21"/>
      <c r="BW39" s="21"/>
      <c r="BX39" s="21"/>
      <c r="BY39" s="21"/>
      <c r="BZ39" s="21"/>
      <c r="CA39" s="21">
        <f t="shared" si="19"/>
        <v>0</v>
      </c>
      <c r="CB39" s="21"/>
      <c r="CC39" s="21"/>
      <c r="CD39" s="21"/>
      <c r="CE39" s="21"/>
      <c r="CF39" s="21"/>
      <c r="CG39" s="37"/>
      <c r="CH39" s="21">
        <f t="shared" si="20"/>
        <v>0</v>
      </c>
      <c r="CI39" s="21"/>
      <c r="CJ39" s="21"/>
      <c r="CK39" s="21"/>
      <c r="CL39" s="21"/>
      <c r="CM39" s="21"/>
      <c r="CN39" s="21"/>
      <c r="CO39" s="21"/>
      <c r="CP39" s="21">
        <f t="shared" si="21"/>
        <v>0</v>
      </c>
      <c r="CQ39" s="21"/>
      <c r="CR39" s="21"/>
      <c r="CS39" s="21"/>
      <c r="CT39" s="21"/>
      <c r="CU39" s="21"/>
    </row>
    <row r="40" spans="1:99" s="38" customFormat="1" x14ac:dyDescent="0.3">
      <c r="A40" s="24"/>
      <c r="B40" s="34">
        <f t="shared" si="8"/>
        <v>0</v>
      </c>
      <c r="C40" s="36">
        <f t="shared" si="9"/>
        <v>0</v>
      </c>
      <c r="D40" s="24">
        <f t="shared" si="3"/>
        <v>0</v>
      </c>
      <c r="E40" s="292">
        <f t="shared" si="4"/>
        <v>0</v>
      </c>
      <c r="F40" s="24">
        <f t="shared" si="5"/>
        <v>0</v>
      </c>
      <c r="G40" s="24"/>
      <c r="H40" s="21"/>
      <c r="I40" s="21"/>
      <c r="J40" s="21"/>
      <c r="K40" s="37"/>
      <c r="L40" s="21">
        <f t="shared" si="11"/>
        <v>0</v>
      </c>
      <c r="M40" s="21"/>
      <c r="N40" s="21"/>
      <c r="O40" s="21"/>
      <c r="P40" s="21"/>
      <c r="Q40" s="24"/>
      <c r="R40" s="21">
        <f t="shared" si="12"/>
        <v>0</v>
      </c>
      <c r="S40" s="21"/>
      <c r="T40" s="21"/>
      <c r="U40" s="21"/>
      <c r="V40" s="21"/>
      <c r="W40" s="21"/>
      <c r="X40" s="21">
        <f t="shared" si="13"/>
        <v>0</v>
      </c>
      <c r="Y40" s="21"/>
      <c r="Z40" s="21"/>
      <c r="AA40" s="21"/>
      <c r="AB40" s="21"/>
      <c r="AC40" s="37"/>
      <c r="AD40" s="21">
        <f t="shared" si="14"/>
        <v>0</v>
      </c>
      <c r="AE40" s="21"/>
      <c r="AF40" s="21"/>
      <c r="AG40" s="21"/>
      <c r="AH40" s="21"/>
      <c r="AI40" s="37"/>
      <c r="AJ40" s="36">
        <f t="shared" si="15"/>
        <v>0</v>
      </c>
      <c r="AK40" s="21"/>
      <c r="AL40" s="21"/>
      <c r="AM40" s="21"/>
      <c r="AN40" s="21"/>
      <c r="AO40" s="21"/>
      <c r="AP40" s="21"/>
      <c r="AQ40" s="21">
        <f t="shared" si="16"/>
        <v>0</v>
      </c>
      <c r="AR40" s="21"/>
      <c r="AS40" s="21"/>
      <c r="AT40" s="21"/>
      <c r="AU40" s="21"/>
      <c r="AV40" s="21"/>
      <c r="AW40" s="214">
        <f t="shared" si="10"/>
        <v>0</v>
      </c>
      <c r="AX40" s="21"/>
      <c r="AY40" s="21"/>
      <c r="AZ40" s="21"/>
      <c r="BA40" s="21"/>
      <c r="BB40" s="37"/>
      <c r="BC40" s="21">
        <f t="shared" si="17"/>
        <v>0</v>
      </c>
      <c r="BD40" s="21"/>
      <c r="BE40" s="21"/>
      <c r="BF40" s="21"/>
      <c r="BG40" s="21"/>
      <c r="BH40" s="21"/>
      <c r="BI40" s="21">
        <f t="shared" si="18"/>
        <v>0</v>
      </c>
      <c r="BJ40" s="21"/>
      <c r="BK40" s="21"/>
      <c r="BL40" s="21"/>
      <c r="BM40" s="21"/>
      <c r="BN40" s="21"/>
      <c r="BO40" s="21"/>
      <c r="BP40" s="21"/>
      <c r="BQ40" s="21"/>
      <c r="BR40" s="21"/>
      <c r="BS40" s="21"/>
      <c r="BT40" s="21"/>
      <c r="BU40" s="21"/>
      <c r="BV40" s="21"/>
      <c r="BW40" s="21"/>
      <c r="BX40" s="21"/>
      <c r="BY40" s="21"/>
      <c r="BZ40" s="21"/>
      <c r="CA40" s="21">
        <f t="shared" si="19"/>
        <v>0</v>
      </c>
      <c r="CB40" s="21"/>
      <c r="CC40" s="21"/>
      <c r="CD40" s="21"/>
      <c r="CE40" s="21"/>
      <c r="CF40" s="21"/>
      <c r="CG40" s="37"/>
      <c r="CH40" s="21">
        <f t="shared" si="20"/>
        <v>0</v>
      </c>
      <c r="CI40" s="21"/>
      <c r="CJ40" s="21"/>
      <c r="CK40" s="21"/>
      <c r="CL40" s="21"/>
      <c r="CM40" s="21"/>
      <c r="CN40" s="21"/>
      <c r="CO40" s="21"/>
      <c r="CP40" s="21">
        <f t="shared" si="21"/>
        <v>0</v>
      </c>
      <c r="CQ40" s="21"/>
      <c r="CR40" s="21"/>
      <c r="CS40" s="21"/>
      <c r="CT40" s="21"/>
      <c r="CU40" s="21"/>
    </row>
    <row r="41" spans="1:99" s="38" customFormat="1" x14ac:dyDescent="0.3">
      <c r="A41" s="24"/>
      <c r="B41" s="34">
        <f t="shared" si="8"/>
        <v>0</v>
      </c>
      <c r="C41" s="36">
        <f t="shared" si="9"/>
        <v>0</v>
      </c>
      <c r="D41" s="24">
        <f t="shared" si="3"/>
        <v>0</v>
      </c>
      <c r="E41" s="292">
        <f t="shared" si="4"/>
        <v>0</v>
      </c>
      <c r="F41" s="24">
        <f t="shared" si="5"/>
        <v>0</v>
      </c>
      <c r="G41" s="24"/>
      <c r="H41" s="21"/>
      <c r="I41" s="21"/>
      <c r="J41" s="21"/>
      <c r="K41" s="37"/>
      <c r="L41" s="21">
        <f t="shared" si="11"/>
        <v>0</v>
      </c>
      <c r="M41" s="21"/>
      <c r="N41" s="21"/>
      <c r="O41" s="21"/>
      <c r="P41" s="21"/>
      <c r="Q41" s="24"/>
      <c r="R41" s="21">
        <f t="shared" si="12"/>
        <v>0</v>
      </c>
      <c r="S41" s="21"/>
      <c r="T41" s="21"/>
      <c r="U41" s="21"/>
      <c r="V41" s="21"/>
      <c r="W41" s="21"/>
      <c r="X41" s="21">
        <f t="shared" si="13"/>
        <v>0</v>
      </c>
      <c r="Y41" s="21"/>
      <c r="Z41" s="21"/>
      <c r="AA41" s="21"/>
      <c r="AB41" s="21"/>
      <c r="AC41" s="37"/>
      <c r="AD41" s="21">
        <f t="shared" si="14"/>
        <v>0</v>
      </c>
      <c r="AE41" s="21"/>
      <c r="AF41" s="21"/>
      <c r="AG41" s="21"/>
      <c r="AH41" s="21"/>
      <c r="AI41" s="37"/>
      <c r="AJ41" s="36">
        <f t="shared" si="15"/>
        <v>0</v>
      </c>
      <c r="AK41" s="21"/>
      <c r="AL41" s="21"/>
      <c r="AM41" s="21"/>
      <c r="AN41" s="21"/>
      <c r="AO41" s="21"/>
      <c r="AP41" s="21"/>
      <c r="AQ41" s="21">
        <f t="shared" si="16"/>
        <v>0</v>
      </c>
      <c r="AR41" s="21"/>
      <c r="AS41" s="21"/>
      <c r="AT41" s="21"/>
      <c r="AU41" s="21"/>
      <c r="AV41" s="21"/>
      <c r="AW41" s="214">
        <f t="shared" si="10"/>
        <v>0</v>
      </c>
      <c r="AX41" s="21"/>
      <c r="AY41" s="21"/>
      <c r="AZ41" s="21"/>
      <c r="BA41" s="21"/>
      <c r="BB41" s="37"/>
      <c r="BC41" s="21">
        <f t="shared" si="17"/>
        <v>0</v>
      </c>
      <c r="BD41" s="21"/>
      <c r="BE41" s="21"/>
      <c r="BF41" s="21"/>
      <c r="BG41" s="21"/>
      <c r="BH41" s="21"/>
      <c r="BI41" s="21">
        <f t="shared" si="18"/>
        <v>0</v>
      </c>
      <c r="BJ41" s="21"/>
      <c r="BK41" s="21"/>
      <c r="BL41" s="21"/>
      <c r="BM41" s="21"/>
      <c r="BN41" s="21"/>
      <c r="BO41" s="21"/>
      <c r="BP41" s="21"/>
      <c r="BQ41" s="21"/>
      <c r="BR41" s="21"/>
      <c r="BS41" s="21"/>
      <c r="BT41" s="21"/>
      <c r="BU41" s="21"/>
      <c r="BV41" s="21"/>
      <c r="BW41" s="21"/>
      <c r="BX41" s="21"/>
      <c r="BY41" s="21"/>
      <c r="BZ41" s="21"/>
      <c r="CA41" s="21">
        <f t="shared" si="19"/>
        <v>0</v>
      </c>
      <c r="CB41" s="21"/>
      <c r="CC41" s="21"/>
      <c r="CD41" s="21"/>
      <c r="CE41" s="21"/>
      <c r="CF41" s="21"/>
      <c r="CG41" s="37"/>
      <c r="CH41" s="21">
        <f t="shared" si="20"/>
        <v>0</v>
      </c>
      <c r="CI41" s="21"/>
      <c r="CJ41" s="21"/>
      <c r="CK41" s="21"/>
      <c r="CL41" s="21"/>
      <c r="CM41" s="21"/>
      <c r="CN41" s="21"/>
      <c r="CO41" s="21"/>
      <c r="CP41" s="21">
        <f t="shared" si="21"/>
        <v>0</v>
      </c>
      <c r="CQ41" s="21"/>
      <c r="CR41" s="21"/>
      <c r="CS41" s="21"/>
      <c r="CT41" s="21"/>
      <c r="CU41" s="21"/>
    </row>
    <row r="42" spans="1:99" s="220" customFormat="1" x14ac:dyDescent="0.3">
      <c r="A42" s="214" t="s">
        <v>112</v>
      </c>
      <c r="B42" s="34">
        <f t="shared" si="8"/>
        <v>26780.6</v>
      </c>
      <c r="C42" s="34">
        <f t="shared" si="9"/>
        <v>200</v>
      </c>
      <c r="D42" s="35">
        <f t="shared" si="3"/>
        <v>2021.6</v>
      </c>
      <c r="E42" s="292">
        <f>O42+U42+AG42+AM42+AT42+BF42+CK42+AA42+CD42+CS42+AZ42+BL42</f>
        <v>16541</v>
      </c>
      <c r="F42" s="214">
        <f t="shared" si="5"/>
        <v>8218</v>
      </c>
      <c r="G42" s="40">
        <f>SUM(G43:G51)</f>
        <v>0</v>
      </c>
      <c r="H42" s="40">
        <f t="shared" ref="H42:BZ42" si="29">SUM(H43:H57)</f>
        <v>0</v>
      </c>
      <c r="I42" s="40">
        <f t="shared" si="29"/>
        <v>200</v>
      </c>
      <c r="J42" s="40">
        <f t="shared" si="29"/>
        <v>0</v>
      </c>
      <c r="K42" s="40">
        <f t="shared" si="29"/>
        <v>0</v>
      </c>
      <c r="L42" s="21">
        <f t="shared" si="11"/>
        <v>12155.6</v>
      </c>
      <c r="M42" s="40">
        <f t="shared" si="29"/>
        <v>0</v>
      </c>
      <c r="N42" s="40">
        <f t="shared" si="29"/>
        <v>371.6</v>
      </c>
      <c r="O42" s="40">
        <f t="shared" si="29"/>
        <v>7284</v>
      </c>
      <c r="P42" s="40">
        <f t="shared" si="29"/>
        <v>4500</v>
      </c>
      <c r="Q42" s="40">
        <f t="shared" si="29"/>
        <v>0</v>
      </c>
      <c r="R42" s="21">
        <f t="shared" si="12"/>
        <v>0</v>
      </c>
      <c r="S42" s="40">
        <f t="shared" si="29"/>
        <v>0</v>
      </c>
      <c r="T42" s="40">
        <f t="shared" si="29"/>
        <v>0</v>
      </c>
      <c r="U42" s="40">
        <f t="shared" si="29"/>
        <v>0</v>
      </c>
      <c r="V42" s="40">
        <f t="shared" si="29"/>
        <v>0</v>
      </c>
      <c r="W42" s="40">
        <f t="shared" si="29"/>
        <v>0</v>
      </c>
      <c r="X42" s="21">
        <f t="shared" si="13"/>
        <v>0</v>
      </c>
      <c r="Y42" s="40">
        <f t="shared" si="29"/>
        <v>0</v>
      </c>
      <c r="Z42" s="40">
        <f t="shared" si="29"/>
        <v>0</v>
      </c>
      <c r="AA42" s="40">
        <f t="shared" si="29"/>
        <v>0</v>
      </c>
      <c r="AB42" s="40">
        <f t="shared" si="29"/>
        <v>0</v>
      </c>
      <c r="AC42" s="40">
        <f t="shared" si="29"/>
        <v>0</v>
      </c>
      <c r="AD42" s="21">
        <f t="shared" si="14"/>
        <v>3718</v>
      </c>
      <c r="AE42" s="40">
        <f t="shared" si="29"/>
        <v>0</v>
      </c>
      <c r="AF42" s="40">
        <f t="shared" si="29"/>
        <v>0</v>
      </c>
      <c r="AG42" s="40">
        <f t="shared" si="29"/>
        <v>0</v>
      </c>
      <c r="AH42" s="40">
        <f t="shared" si="29"/>
        <v>3718</v>
      </c>
      <c r="AI42" s="40">
        <f t="shared" si="29"/>
        <v>0</v>
      </c>
      <c r="AJ42" s="36">
        <f t="shared" si="15"/>
        <v>4887</v>
      </c>
      <c r="AK42" s="40">
        <f t="shared" si="29"/>
        <v>0</v>
      </c>
      <c r="AL42" s="40">
        <f t="shared" si="29"/>
        <v>1650</v>
      </c>
      <c r="AM42" s="40">
        <f t="shared" si="29"/>
        <v>3237</v>
      </c>
      <c r="AN42" s="40">
        <f t="shared" si="29"/>
        <v>0</v>
      </c>
      <c r="AO42" s="40">
        <f t="shared" si="29"/>
        <v>0</v>
      </c>
      <c r="AP42" s="40">
        <f t="shared" si="29"/>
        <v>0</v>
      </c>
      <c r="AQ42" s="21">
        <f t="shared" si="16"/>
        <v>0</v>
      </c>
      <c r="AR42" s="40">
        <f t="shared" si="29"/>
        <v>0</v>
      </c>
      <c r="AS42" s="40">
        <f t="shared" si="29"/>
        <v>0</v>
      </c>
      <c r="AT42" s="40">
        <f t="shared" si="29"/>
        <v>0</v>
      </c>
      <c r="AU42" s="40">
        <f t="shared" si="29"/>
        <v>0</v>
      </c>
      <c r="AV42" s="40">
        <f t="shared" si="29"/>
        <v>0</v>
      </c>
      <c r="AW42" s="214">
        <f t="shared" si="10"/>
        <v>0</v>
      </c>
      <c r="AX42" s="40">
        <f t="shared" si="29"/>
        <v>0</v>
      </c>
      <c r="AY42" s="40">
        <f t="shared" si="29"/>
        <v>0</v>
      </c>
      <c r="AZ42" s="40">
        <f t="shared" si="29"/>
        <v>0</v>
      </c>
      <c r="BA42" s="40">
        <f t="shared" si="29"/>
        <v>0</v>
      </c>
      <c r="BB42" s="40">
        <f t="shared" si="29"/>
        <v>0</v>
      </c>
      <c r="BC42" s="21">
        <f t="shared" si="17"/>
        <v>4520</v>
      </c>
      <c r="BD42" s="40">
        <f t="shared" si="29"/>
        <v>0</v>
      </c>
      <c r="BE42" s="40">
        <f t="shared" si="29"/>
        <v>0</v>
      </c>
      <c r="BF42" s="40">
        <f t="shared" si="29"/>
        <v>4520</v>
      </c>
      <c r="BG42" s="40">
        <f t="shared" si="29"/>
        <v>0</v>
      </c>
      <c r="BH42" s="40">
        <f t="shared" si="29"/>
        <v>0</v>
      </c>
      <c r="BI42" s="21">
        <f t="shared" si="18"/>
        <v>0</v>
      </c>
      <c r="BJ42" s="40">
        <f t="shared" ref="BJ42:BM42" si="30">SUM(BJ43:BJ57)</f>
        <v>0</v>
      </c>
      <c r="BK42" s="40">
        <f t="shared" si="30"/>
        <v>0</v>
      </c>
      <c r="BL42" s="40">
        <f t="shared" si="30"/>
        <v>0</v>
      </c>
      <c r="BM42" s="40">
        <f t="shared" si="30"/>
        <v>0</v>
      </c>
      <c r="BN42" s="40">
        <f t="shared" si="29"/>
        <v>0</v>
      </c>
      <c r="BO42" s="40">
        <f t="shared" si="29"/>
        <v>0</v>
      </c>
      <c r="BP42" s="40">
        <f t="shared" si="29"/>
        <v>0</v>
      </c>
      <c r="BQ42" s="40">
        <f t="shared" si="29"/>
        <v>0</v>
      </c>
      <c r="BR42" s="40">
        <f t="shared" si="29"/>
        <v>0</v>
      </c>
      <c r="BS42" s="40">
        <f t="shared" si="29"/>
        <v>0</v>
      </c>
      <c r="BT42" s="40">
        <f t="shared" si="29"/>
        <v>0</v>
      </c>
      <c r="BU42" s="40">
        <f t="shared" si="29"/>
        <v>0</v>
      </c>
      <c r="BV42" s="40">
        <f t="shared" si="29"/>
        <v>0</v>
      </c>
      <c r="BW42" s="40">
        <f t="shared" si="29"/>
        <v>0</v>
      </c>
      <c r="BX42" s="40">
        <f t="shared" si="29"/>
        <v>0</v>
      </c>
      <c r="BY42" s="40">
        <f t="shared" si="29"/>
        <v>0</v>
      </c>
      <c r="BZ42" s="40">
        <f t="shared" si="29"/>
        <v>0</v>
      </c>
      <c r="CA42" s="21">
        <f t="shared" si="19"/>
        <v>0</v>
      </c>
      <c r="CB42" s="40">
        <f t="shared" ref="CB42:CU42" si="31">SUM(CB43:CB57)</f>
        <v>0</v>
      </c>
      <c r="CC42" s="40">
        <f t="shared" si="31"/>
        <v>0</v>
      </c>
      <c r="CD42" s="40">
        <f t="shared" si="31"/>
        <v>0</v>
      </c>
      <c r="CE42" s="40">
        <f t="shared" si="31"/>
        <v>0</v>
      </c>
      <c r="CF42" s="40">
        <f t="shared" si="31"/>
        <v>0</v>
      </c>
      <c r="CG42" s="40">
        <f t="shared" si="31"/>
        <v>0</v>
      </c>
      <c r="CH42" s="21">
        <f t="shared" si="20"/>
        <v>1500</v>
      </c>
      <c r="CI42" s="40">
        <f t="shared" si="31"/>
        <v>0</v>
      </c>
      <c r="CJ42" s="40">
        <f t="shared" si="31"/>
        <v>0</v>
      </c>
      <c r="CK42" s="40">
        <f t="shared" si="31"/>
        <v>1500</v>
      </c>
      <c r="CL42" s="40">
        <f t="shared" si="31"/>
        <v>0</v>
      </c>
      <c r="CM42" s="40">
        <f t="shared" si="31"/>
        <v>0</v>
      </c>
      <c r="CN42" s="40">
        <f t="shared" si="31"/>
        <v>0</v>
      </c>
      <c r="CO42" s="40">
        <f t="shared" si="31"/>
        <v>0</v>
      </c>
      <c r="CP42" s="21">
        <f t="shared" si="21"/>
        <v>0</v>
      </c>
      <c r="CQ42" s="40">
        <f t="shared" si="31"/>
        <v>0</v>
      </c>
      <c r="CR42" s="40">
        <f t="shared" si="31"/>
        <v>0</v>
      </c>
      <c r="CS42" s="40">
        <f t="shared" si="31"/>
        <v>0</v>
      </c>
      <c r="CT42" s="40">
        <f t="shared" si="31"/>
        <v>0</v>
      </c>
      <c r="CU42" s="40">
        <f t="shared" si="31"/>
        <v>0</v>
      </c>
    </row>
    <row r="43" spans="1:99" s="38" customFormat="1" ht="50.4" x14ac:dyDescent="0.3">
      <c r="A43" s="24"/>
      <c r="B43" s="34">
        <f t="shared" si="8"/>
        <v>4928</v>
      </c>
      <c r="C43" s="36">
        <f t="shared" si="9"/>
        <v>200</v>
      </c>
      <c r="D43" s="24">
        <f t="shared" si="3"/>
        <v>0</v>
      </c>
      <c r="E43" s="292">
        <f t="shared" si="4"/>
        <v>4710</v>
      </c>
      <c r="F43" s="24">
        <f t="shared" si="5"/>
        <v>1718</v>
      </c>
      <c r="G43" s="24" t="s">
        <v>72</v>
      </c>
      <c r="H43" s="21"/>
      <c r="I43" s="21">
        <v>200</v>
      </c>
      <c r="J43" s="21"/>
      <c r="K43" s="25" t="s">
        <v>113</v>
      </c>
      <c r="L43" s="21">
        <f t="shared" si="11"/>
        <v>180</v>
      </c>
      <c r="M43" s="21"/>
      <c r="N43" s="21"/>
      <c r="O43" s="21">
        <v>180</v>
      </c>
      <c r="P43" s="21"/>
      <c r="Q43" s="21"/>
      <c r="R43" s="21">
        <f t="shared" si="12"/>
        <v>0</v>
      </c>
      <c r="S43" s="21"/>
      <c r="T43" s="21"/>
      <c r="U43" s="21"/>
      <c r="V43" s="21"/>
      <c r="W43" s="21"/>
      <c r="X43" s="21">
        <f t="shared" si="13"/>
        <v>0</v>
      </c>
      <c r="Y43" s="21"/>
      <c r="Z43" s="21"/>
      <c r="AA43" s="21"/>
      <c r="AB43" s="21"/>
      <c r="AC43" s="365" t="s">
        <v>114</v>
      </c>
      <c r="AD43" s="21">
        <f t="shared" si="14"/>
        <v>1718</v>
      </c>
      <c r="AE43" s="21"/>
      <c r="AF43" s="21"/>
      <c r="AG43" s="21"/>
      <c r="AH43" s="21">
        <v>1718</v>
      </c>
      <c r="AI43" s="232" t="s">
        <v>115</v>
      </c>
      <c r="AJ43" s="237">
        <f t="shared" si="15"/>
        <v>950</v>
      </c>
      <c r="AK43" s="22"/>
      <c r="AL43" s="22"/>
      <c r="AM43" s="22">
        <v>950</v>
      </c>
      <c r="AN43" s="21"/>
      <c r="AO43" s="21"/>
      <c r="AP43" s="21"/>
      <c r="AQ43" s="21">
        <f t="shared" si="16"/>
        <v>0</v>
      </c>
      <c r="AR43" s="21"/>
      <c r="AS43" s="21"/>
      <c r="AT43" s="21"/>
      <c r="AU43" s="21"/>
      <c r="AV43" s="21"/>
      <c r="AW43" s="214">
        <f t="shared" si="10"/>
        <v>0</v>
      </c>
      <c r="AX43" s="21"/>
      <c r="AY43" s="21"/>
      <c r="AZ43" s="21"/>
      <c r="BA43" s="21"/>
      <c r="BB43" s="353" t="s">
        <v>619</v>
      </c>
      <c r="BC43" s="21">
        <f t="shared" si="17"/>
        <v>2080</v>
      </c>
      <c r="BD43" s="21"/>
      <c r="BE43" s="21"/>
      <c r="BF43" s="221">
        <v>2080</v>
      </c>
      <c r="BG43" s="21"/>
      <c r="BH43" s="21"/>
      <c r="BI43" s="21">
        <f t="shared" si="18"/>
        <v>0</v>
      </c>
      <c r="BJ43" s="21"/>
      <c r="BK43" s="21"/>
      <c r="BL43" s="221"/>
      <c r="BM43" s="21"/>
      <c r="BN43" s="21"/>
      <c r="BO43" s="21"/>
      <c r="BP43" s="21"/>
      <c r="BQ43" s="21"/>
      <c r="BR43" s="21"/>
      <c r="BS43" s="21"/>
      <c r="BT43" s="21"/>
      <c r="BU43" s="21"/>
      <c r="BV43" s="21"/>
      <c r="BW43" s="21"/>
      <c r="BX43" s="21"/>
      <c r="BY43" s="21"/>
      <c r="BZ43" s="21"/>
      <c r="CA43" s="21">
        <f t="shared" si="19"/>
        <v>0</v>
      </c>
      <c r="CB43" s="21"/>
      <c r="CC43" s="21"/>
      <c r="CD43" s="21"/>
      <c r="CE43" s="21"/>
      <c r="CF43" s="21"/>
      <c r="CG43" s="344" t="s">
        <v>854</v>
      </c>
      <c r="CH43" s="21"/>
      <c r="CI43" s="21"/>
      <c r="CJ43" s="21"/>
      <c r="CK43" s="221">
        <v>1500</v>
      </c>
      <c r="CM43" s="21"/>
      <c r="CN43" s="21"/>
      <c r="CO43" s="21"/>
      <c r="CP43" s="21">
        <f t="shared" si="21"/>
        <v>0</v>
      </c>
      <c r="CQ43" s="21"/>
      <c r="CR43" s="21"/>
      <c r="CS43" s="21"/>
      <c r="CT43" s="21"/>
      <c r="CU43" s="21"/>
    </row>
    <row r="44" spans="1:99" s="38" customFormat="1" ht="67.2" x14ac:dyDescent="0.3">
      <c r="A44" s="24"/>
      <c r="B44" s="34">
        <f t="shared" si="8"/>
        <v>5390</v>
      </c>
      <c r="C44" s="36">
        <f t="shared" si="9"/>
        <v>0</v>
      </c>
      <c r="D44" s="24">
        <f t="shared" si="3"/>
        <v>0</v>
      </c>
      <c r="E44" s="292">
        <f t="shared" si="4"/>
        <v>3390</v>
      </c>
      <c r="F44" s="24">
        <f t="shared" si="5"/>
        <v>2000</v>
      </c>
      <c r="G44" s="21"/>
      <c r="H44" s="21"/>
      <c r="I44" s="21"/>
      <c r="J44" s="21"/>
      <c r="K44" s="25"/>
      <c r="L44" s="21">
        <f t="shared" si="11"/>
        <v>0</v>
      </c>
      <c r="M44" s="21"/>
      <c r="N44" s="21"/>
      <c r="O44" s="21"/>
      <c r="P44" s="21"/>
      <c r="Q44" s="21"/>
      <c r="R44" s="21">
        <f t="shared" si="12"/>
        <v>0</v>
      </c>
      <c r="S44" s="21"/>
      <c r="T44" s="21"/>
      <c r="U44" s="21"/>
      <c r="V44" s="21"/>
      <c r="W44" s="21"/>
      <c r="X44" s="21">
        <f t="shared" si="13"/>
        <v>0</v>
      </c>
      <c r="Y44" s="21"/>
      <c r="Z44" s="21"/>
      <c r="AA44" s="21"/>
      <c r="AB44" s="21"/>
      <c r="AC44" s="367" t="s">
        <v>859</v>
      </c>
      <c r="AD44" s="21">
        <f t="shared" si="14"/>
        <v>2000</v>
      </c>
      <c r="AE44" s="21"/>
      <c r="AF44" s="21"/>
      <c r="AG44" s="21"/>
      <c r="AH44" s="21">
        <v>2000</v>
      </c>
      <c r="AI44" s="232" t="s">
        <v>116</v>
      </c>
      <c r="AJ44" s="237">
        <f t="shared" si="15"/>
        <v>950</v>
      </c>
      <c r="AK44" s="22"/>
      <c r="AL44" s="22"/>
      <c r="AM44" s="22">
        <v>950</v>
      </c>
      <c r="AN44" s="21"/>
      <c r="AO44" s="21"/>
      <c r="AP44" s="21"/>
      <c r="AQ44" s="21">
        <f t="shared" si="16"/>
        <v>0</v>
      </c>
      <c r="AR44" s="21"/>
      <c r="AS44" s="21"/>
      <c r="AT44" s="21"/>
      <c r="AU44" s="21"/>
      <c r="AV44" s="21"/>
      <c r="AW44" s="214">
        <f t="shared" si="10"/>
        <v>0</v>
      </c>
      <c r="AX44" s="21"/>
      <c r="AY44" s="21"/>
      <c r="AZ44" s="21"/>
      <c r="BA44" s="21"/>
      <c r="BB44" s="353" t="s">
        <v>615</v>
      </c>
      <c r="BC44" s="21">
        <f t="shared" si="17"/>
        <v>2440</v>
      </c>
      <c r="BD44" s="21"/>
      <c r="BE44" s="21"/>
      <c r="BF44" s="221">
        <v>2440</v>
      </c>
      <c r="BG44" s="21"/>
      <c r="BH44" s="21"/>
      <c r="BI44" s="21">
        <f t="shared" si="18"/>
        <v>0</v>
      </c>
      <c r="BJ44" s="21"/>
      <c r="BK44" s="21"/>
      <c r="BL44" s="221"/>
      <c r="BM44" s="21"/>
      <c r="BN44" s="21"/>
      <c r="BO44" s="21"/>
      <c r="BP44" s="21"/>
      <c r="BQ44" s="21"/>
      <c r="BR44" s="21"/>
      <c r="BS44" s="21"/>
      <c r="BT44" s="21"/>
      <c r="BU44" s="21"/>
      <c r="BV44" s="21"/>
      <c r="BW44" s="21"/>
      <c r="BX44" s="21"/>
      <c r="BY44" s="21"/>
      <c r="BZ44" s="21"/>
      <c r="CA44" s="21">
        <f t="shared" si="19"/>
        <v>0</v>
      </c>
      <c r="CB44" s="21"/>
      <c r="CC44" s="21"/>
      <c r="CD44" s="21"/>
      <c r="CE44" s="21"/>
      <c r="CF44" s="21"/>
      <c r="CG44" s="355"/>
      <c r="CH44" s="21"/>
      <c r="CI44" s="21"/>
      <c r="CJ44" s="21"/>
      <c r="CK44" s="221"/>
      <c r="CL44" s="21"/>
      <c r="CM44" s="21"/>
      <c r="CN44" s="21"/>
      <c r="CO44" s="21"/>
      <c r="CP44" s="21">
        <f t="shared" si="21"/>
        <v>0</v>
      </c>
      <c r="CQ44" s="21"/>
      <c r="CR44" s="21"/>
      <c r="CS44" s="21"/>
      <c r="CT44" s="21"/>
      <c r="CU44" s="21"/>
    </row>
    <row r="45" spans="1:99" s="38" customFormat="1" ht="117.6" x14ac:dyDescent="0.3">
      <c r="A45" s="24"/>
      <c r="B45" s="34">
        <f t="shared" si="8"/>
        <v>1820</v>
      </c>
      <c r="C45" s="36">
        <f t="shared" si="9"/>
        <v>0</v>
      </c>
      <c r="D45" s="24">
        <f t="shared" si="3"/>
        <v>0</v>
      </c>
      <c r="E45" s="292">
        <f t="shared" si="4"/>
        <v>1820</v>
      </c>
      <c r="F45" s="24">
        <f t="shared" si="5"/>
        <v>0</v>
      </c>
      <c r="G45" s="21"/>
      <c r="H45" s="21"/>
      <c r="I45" s="21"/>
      <c r="J45" s="21"/>
      <c r="K45" s="25" t="s">
        <v>117</v>
      </c>
      <c r="L45" s="21">
        <f t="shared" si="11"/>
        <v>870</v>
      </c>
      <c r="M45" s="21"/>
      <c r="N45" s="21"/>
      <c r="O45" s="21">
        <v>870</v>
      </c>
      <c r="P45" s="21"/>
      <c r="Q45" s="21"/>
      <c r="R45" s="21">
        <f t="shared" si="12"/>
        <v>0</v>
      </c>
      <c r="S45" s="21"/>
      <c r="T45" s="21"/>
      <c r="U45" s="21"/>
      <c r="V45" s="21"/>
      <c r="W45" s="21"/>
      <c r="X45" s="21">
        <f t="shared" si="13"/>
        <v>0</v>
      </c>
      <c r="Y45" s="21"/>
      <c r="Z45" s="21"/>
      <c r="AA45" s="21"/>
      <c r="AB45" s="21"/>
      <c r="AC45" s="37"/>
      <c r="AD45" s="21">
        <f t="shared" si="14"/>
        <v>0</v>
      </c>
      <c r="AE45" s="21"/>
      <c r="AF45" s="21"/>
      <c r="AG45" s="21"/>
      <c r="AH45" s="21"/>
      <c r="AI45" s="232" t="s">
        <v>118</v>
      </c>
      <c r="AJ45" s="237">
        <f t="shared" si="15"/>
        <v>950</v>
      </c>
      <c r="AK45" s="22"/>
      <c r="AL45" s="22"/>
      <c r="AM45" s="22">
        <v>950</v>
      </c>
      <c r="AN45" s="21"/>
      <c r="AO45" s="21"/>
      <c r="AP45" s="21"/>
      <c r="AQ45" s="21">
        <f t="shared" si="16"/>
        <v>0</v>
      </c>
      <c r="AR45" s="21"/>
      <c r="AS45" s="21"/>
      <c r="AT45" s="21"/>
      <c r="AU45" s="21"/>
      <c r="AV45" s="21"/>
      <c r="AW45" s="214">
        <f t="shared" si="10"/>
        <v>0</v>
      </c>
      <c r="AX45" s="21"/>
      <c r="AY45" s="21"/>
      <c r="AZ45" s="21"/>
      <c r="BA45" s="21"/>
      <c r="BB45" s="37"/>
      <c r="BC45" s="21">
        <f t="shared" si="17"/>
        <v>0</v>
      </c>
      <c r="BD45" s="21"/>
      <c r="BE45" s="21"/>
      <c r="BF45" s="21"/>
      <c r="BG45" s="21"/>
      <c r="BH45" s="21"/>
      <c r="BI45" s="21">
        <f t="shared" si="18"/>
        <v>0</v>
      </c>
      <c r="BJ45" s="21"/>
      <c r="BK45" s="21"/>
      <c r="BL45" s="21"/>
      <c r="BM45" s="21"/>
      <c r="BN45" s="21"/>
      <c r="BO45" s="21"/>
      <c r="BP45" s="21"/>
      <c r="BQ45" s="21"/>
      <c r="BR45" s="21"/>
      <c r="BS45" s="21"/>
      <c r="BT45" s="21"/>
      <c r="BU45" s="21"/>
      <c r="BV45" s="21"/>
      <c r="BW45" s="21"/>
      <c r="BX45" s="21"/>
      <c r="BY45" s="21"/>
      <c r="BZ45" s="21"/>
      <c r="CA45" s="21">
        <f t="shared" si="19"/>
        <v>0</v>
      </c>
      <c r="CB45" s="21"/>
      <c r="CC45" s="21"/>
      <c r="CD45" s="21"/>
      <c r="CE45" s="21"/>
      <c r="CF45" s="21"/>
      <c r="CG45" s="37"/>
      <c r="CH45" s="21">
        <f t="shared" si="20"/>
        <v>0</v>
      </c>
      <c r="CI45" s="21"/>
      <c r="CJ45" s="21"/>
      <c r="CK45" s="21"/>
      <c r="CL45" s="21"/>
      <c r="CM45" s="21"/>
      <c r="CN45" s="21"/>
      <c r="CO45" s="21"/>
      <c r="CP45" s="21">
        <f t="shared" si="21"/>
        <v>0</v>
      </c>
      <c r="CQ45" s="21"/>
      <c r="CR45" s="21"/>
      <c r="CS45" s="21"/>
      <c r="CT45" s="21"/>
      <c r="CU45" s="21"/>
    </row>
    <row r="46" spans="1:99" s="38" customFormat="1" ht="67.2" x14ac:dyDescent="0.3">
      <c r="A46" s="24"/>
      <c r="B46" s="34">
        <f t="shared" si="8"/>
        <v>821.6</v>
      </c>
      <c r="C46" s="36">
        <f t="shared" si="9"/>
        <v>0</v>
      </c>
      <c r="D46" s="24">
        <f t="shared" si="3"/>
        <v>821.6</v>
      </c>
      <c r="E46" s="292">
        <f t="shared" si="4"/>
        <v>0</v>
      </c>
      <c r="F46" s="24">
        <f t="shared" si="5"/>
        <v>0</v>
      </c>
      <c r="G46" s="21"/>
      <c r="H46" s="21"/>
      <c r="I46" s="21"/>
      <c r="J46" s="21"/>
      <c r="K46" s="25" t="s">
        <v>42</v>
      </c>
      <c r="L46" s="21">
        <f t="shared" si="11"/>
        <v>371.6</v>
      </c>
      <c r="M46" s="21"/>
      <c r="N46" s="21">
        <v>371.6</v>
      </c>
      <c r="O46" s="21"/>
      <c r="P46" s="21"/>
      <c r="Q46" s="21"/>
      <c r="R46" s="21">
        <f t="shared" si="12"/>
        <v>0</v>
      </c>
      <c r="S46" s="21"/>
      <c r="T46" s="21"/>
      <c r="U46" s="21"/>
      <c r="V46" s="21"/>
      <c r="W46" s="21"/>
      <c r="X46" s="21">
        <f t="shared" si="13"/>
        <v>0</v>
      </c>
      <c r="Y46" s="21"/>
      <c r="Z46" s="21"/>
      <c r="AA46" s="21"/>
      <c r="AB46" s="21"/>
      <c r="AC46" s="37"/>
      <c r="AD46" s="21">
        <f t="shared" si="14"/>
        <v>0</v>
      </c>
      <c r="AE46" s="21"/>
      <c r="AF46" s="21"/>
      <c r="AG46" s="21"/>
      <c r="AH46" s="21"/>
      <c r="AI46" s="26" t="s">
        <v>11</v>
      </c>
      <c r="AJ46" s="36">
        <f t="shared" si="15"/>
        <v>450</v>
      </c>
      <c r="AK46" s="21"/>
      <c r="AL46" s="21">
        <v>450</v>
      </c>
      <c r="AM46" s="21"/>
      <c r="AN46" s="21"/>
      <c r="AO46" s="21"/>
      <c r="AP46" s="21"/>
      <c r="AQ46" s="21">
        <f t="shared" si="16"/>
        <v>0</v>
      </c>
      <c r="AR46" s="21"/>
      <c r="AS46" s="21"/>
      <c r="AT46" s="21"/>
      <c r="AU46" s="21"/>
      <c r="AV46" s="21"/>
      <c r="AW46" s="214">
        <f t="shared" si="10"/>
        <v>0</v>
      </c>
      <c r="AX46" s="21"/>
      <c r="AY46" s="21"/>
      <c r="AZ46" s="21"/>
      <c r="BA46" s="21"/>
      <c r="BB46" s="37"/>
      <c r="BC46" s="21">
        <f t="shared" si="17"/>
        <v>0</v>
      </c>
      <c r="BD46" s="21"/>
      <c r="BE46" s="21"/>
      <c r="BF46" s="21"/>
      <c r="BG46" s="21"/>
      <c r="BH46" s="21"/>
      <c r="BI46" s="21">
        <f t="shared" si="18"/>
        <v>0</v>
      </c>
      <c r="BJ46" s="21"/>
      <c r="BK46" s="21"/>
      <c r="BL46" s="21"/>
      <c r="BM46" s="21"/>
      <c r="BN46" s="21"/>
      <c r="BO46" s="21"/>
      <c r="BP46" s="21"/>
      <c r="BQ46" s="21"/>
      <c r="BR46" s="21"/>
      <c r="BS46" s="21"/>
      <c r="BT46" s="21"/>
      <c r="BU46" s="21"/>
      <c r="BV46" s="21"/>
      <c r="BW46" s="21"/>
      <c r="BX46" s="21"/>
      <c r="BY46" s="21"/>
      <c r="BZ46" s="21"/>
      <c r="CA46" s="21">
        <f t="shared" si="19"/>
        <v>0</v>
      </c>
      <c r="CB46" s="21"/>
      <c r="CC46" s="21"/>
      <c r="CD46" s="21"/>
      <c r="CE46" s="21"/>
      <c r="CF46" s="21"/>
      <c r="CG46" s="37"/>
      <c r="CH46" s="21">
        <f t="shared" si="20"/>
        <v>0</v>
      </c>
      <c r="CI46" s="21"/>
      <c r="CJ46" s="21"/>
      <c r="CK46" s="21"/>
      <c r="CL46" s="21"/>
      <c r="CM46" s="21"/>
      <c r="CN46" s="21"/>
      <c r="CO46" s="21"/>
      <c r="CP46" s="21">
        <f t="shared" si="21"/>
        <v>0</v>
      </c>
      <c r="CQ46" s="21"/>
      <c r="CR46" s="21"/>
      <c r="CS46" s="21"/>
      <c r="CT46" s="21"/>
      <c r="CU46" s="21"/>
    </row>
    <row r="47" spans="1:99" s="38" customFormat="1" ht="50.4" x14ac:dyDescent="0.3">
      <c r="A47" s="24"/>
      <c r="B47" s="34">
        <f t="shared" si="8"/>
        <v>1200</v>
      </c>
      <c r="C47" s="36">
        <f t="shared" si="9"/>
        <v>0</v>
      </c>
      <c r="D47" s="24">
        <f t="shared" si="3"/>
        <v>1200</v>
      </c>
      <c r="E47" s="292">
        <f t="shared" si="4"/>
        <v>0</v>
      </c>
      <c r="F47" s="24">
        <f t="shared" si="5"/>
        <v>0</v>
      </c>
      <c r="G47" s="21"/>
      <c r="H47" s="21"/>
      <c r="I47" s="21"/>
      <c r="J47" s="21"/>
      <c r="K47" s="25"/>
      <c r="L47" s="21">
        <f t="shared" si="11"/>
        <v>0</v>
      </c>
      <c r="M47" s="21"/>
      <c r="N47" s="21"/>
      <c r="O47" s="21"/>
      <c r="P47" s="21"/>
      <c r="Q47" s="21"/>
      <c r="R47" s="21">
        <f t="shared" si="12"/>
        <v>0</v>
      </c>
      <c r="S47" s="21"/>
      <c r="T47" s="21"/>
      <c r="U47" s="21"/>
      <c r="V47" s="21"/>
      <c r="W47" s="21"/>
      <c r="X47" s="21">
        <f t="shared" si="13"/>
        <v>0</v>
      </c>
      <c r="Y47" s="21"/>
      <c r="Z47" s="21"/>
      <c r="AA47" s="21"/>
      <c r="AB47" s="21"/>
      <c r="AC47" s="37"/>
      <c r="AD47" s="21">
        <f t="shared" si="14"/>
        <v>0</v>
      </c>
      <c r="AE47" s="21"/>
      <c r="AF47" s="21"/>
      <c r="AG47" s="21"/>
      <c r="AH47" s="21"/>
      <c r="AI47" s="356" t="s">
        <v>12</v>
      </c>
      <c r="AJ47" s="36">
        <f t="shared" si="15"/>
        <v>1200</v>
      </c>
      <c r="AK47" s="21"/>
      <c r="AL47" s="21">
        <v>1200</v>
      </c>
      <c r="AM47" s="21"/>
      <c r="AN47" s="21"/>
      <c r="AO47" s="21"/>
      <c r="AP47" s="21"/>
      <c r="AQ47" s="21">
        <f t="shared" si="16"/>
        <v>0</v>
      </c>
      <c r="AR47" s="21"/>
      <c r="AS47" s="21"/>
      <c r="AT47" s="21"/>
      <c r="AU47" s="21"/>
      <c r="AV47" s="21"/>
      <c r="AW47" s="214">
        <f t="shared" si="10"/>
        <v>0</v>
      </c>
      <c r="AX47" s="21"/>
      <c r="AY47" s="21"/>
      <c r="AZ47" s="21"/>
      <c r="BA47" s="21"/>
      <c r="BB47" s="37"/>
      <c r="BC47" s="21">
        <f t="shared" si="17"/>
        <v>0</v>
      </c>
      <c r="BD47" s="21"/>
      <c r="BE47" s="21"/>
      <c r="BF47" s="21"/>
      <c r="BG47" s="21"/>
      <c r="BH47" s="21"/>
      <c r="BI47" s="21">
        <f t="shared" si="18"/>
        <v>0</v>
      </c>
      <c r="BJ47" s="21"/>
      <c r="BK47" s="21"/>
      <c r="BL47" s="21"/>
      <c r="BM47" s="21"/>
      <c r="BN47" s="21"/>
      <c r="BO47" s="21"/>
      <c r="BP47" s="21"/>
      <c r="BQ47" s="21"/>
      <c r="BR47" s="21"/>
      <c r="BS47" s="21"/>
      <c r="BT47" s="21"/>
      <c r="BU47" s="21"/>
      <c r="BV47" s="21"/>
      <c r="BW47" s="21"/>
      <c r="BX47" s="21"/>
      <c r="BY47" s="21"/>
      <c r="BZ47" s="21"/>
      <c r="CA47" s="21">
        <f t="shared" si="19"/>
        <v>0</v>
      </c>
      <c r="CB47" s="21"/>
      <c r="CC47" s="21"/>
      <c r="CD47" s="21"/>
      <c r="CE47" s="21"/>
      <c r="CF47" s="21"/>
      <c r="CG47" s="37"/>
      <c r="CH47" s="21">
        <f t="shared" si="20"/>
        <v>0</v>
      </c>
      <c r="CI47" s="21"/>
      <c r="CJ47" s="21"/>
      <c r="CK47" s="21"/>
      <c r="CL47" s="21"/>
      <c r="CM47" s="21"/>
      <c r="CN47" s="21"/>
      <c r="CO47" s="21"/>
      <c r="CP47" s="21">
        <f t="shared" si="21"/>
        <v>0</v>
      </c>
      <c r="CQ47" s="21"/>
      <c r="CR47" s="21"/>
      <c r="CS47" s="21"/>
      <c r="CT47" s="21"/>
      <c r="CU47" s="21"/>
    </row>
    <row r="48" spans="1:99" s="38" customFormat="1" ht="100.8" x14ac:dyDescent="0.3">
      <c r="A48" s="24"/>
      <c r="B48" s="34">
        <f t="shared" si="8"/>
        <v>997</v>
      </c>
      <c r="C48" s="36">
        <f t="shared" ref="C48:C51" si="32">I48+M47+S48+Y48+AE48+AK48+AR48+AX48+BD48+BP48+BS48+BV48+BY48+CB48+CI48</f>
        <v>0</v>
      </c>
      <c r="D48" s="24">
        <f t="shared" ref="D48:D51" si="33">N47+T48+AF48+AL48+AS48+BE48+CJ48</f>
        <v>0</v>
      </c>
      <c r="E48" s="292">
        <f t="shared" si="4"/>
        <v>997</v>
      </c>
      <c r="F48" s="24">
        <f t="shared" si="5"/>
        <v>0</v>
      </c>
      <c r="G48" s="21"/>
      <c r="H48" s="21"/>
      <c r="I48" s="21"/>
      <c r="J48" s="21"/>
      <c r="K48" s="25" t="s">
        <v>120</v>
      </c>
      <c r="L48" s="21">
        <f t="shared" si="11"/>
        <v>610</v>
      </c>
      <c r="M48" s="21"/>
      <c r="N48" s="21"/>
      <c r="O48" s="21">
        <v>610</v>
      </c>
      <c r="P48" s="21"/>
      <c r="Q48" s="21"/>
      <c r="R48" s="21">
        <f t="shared" si="12"/>
        <v>0</v>
      </c>
      <c r="S48" s="21"/>
      <c r="T48" s="21"/>
      <c r="U48" s="21"/>
      <c r="V48" s="21"/>
      <c r="W48" s="21"/>
      <c r="X48" s="21">
        <f t="shared" si="13"/>
        <v>0</v>
      </c>
      <c r="Y48" s="21"/>
      <c r="Z48" s="21"/>
      <c r="AA48" s="21"/>
      <c r="AB48" s="21"/>
      <c r="AC48" s="37"/>
      <c r="AD48" s="21">
        <f t="shared" si="14"/>
        <v>0</v>
      </c>
      <c r="AE48" s="21"/>
      <c r="AF48" s="21"/>
      <c r="AG48" s="21"/>
      <c r="AH48" s="21"/>
      <c r="AI48" s="229" t="s">
        <v>121</v>
      </c>
      <c r="AJ48" s="237">
        <f t="shared" si="15"/>
        <v>387</v>
      </c>
      <c r="AK48" s="22"/>
      <c r="AL48" s="22"/>
      <c r="AM48" s="22">
        <v>387</v>
      </c>
      <c r="AN48" s="22" t="s">
        <v>122</v>
      </c>
      <c r="AO48" s="21"/>
      <c r="AP48" s="21"/>
      <c r="AQ48" s="21">
        <f t="shared" si="16"/>
        <v>0</v>
      </c>
      <c r="AR48" s="21"/>
      <c r="AS48" s="21"/>
      <c r="AT48" s="21"/>
      <c r="AU48" s="21"/>
      <c r="AV48" s="21"/>
      <c r="AW48" s="214">
        <f t="shared" si="10"/>
        <v>0</v>
      </c>
      <c r="AX48" s="21"/>
      <c r="AY48" s="21"/>
      <c r="AZ48" s="21"/>
      <c r="BA48" s="21"/>
      <c r="BB48" s="37"/>
      <c r="BC48" s="21">
        <f t="shared" si="17"/>
        <v>0</v>
      </c>
      <c r="BD48" s="21"/>
      <c r="BE48" s="21"/>
      <c r="BF48" s="21"/>
      <c r="BG48" s="21"/>
      <c r="BH48" s="21"/>
      <c r="BI48" s="21">
        <f t="shared" si="18"/>
        <v>0</v>
      </c>
      <c r="BJ48" s="21"/>
      <c r="BK48" s="21"/>
      <c r="BL48" s="21"/>
      <c r="BM48" s="21"/>
      <c r="BN48" s="21"/>
      <c r="BO48" s="21"/>
      <c r="BP48" s="21"/>
      <c r="BQ48" s="21"/>
      <c r="BR48" s="21"/>
      <c r="BS48" s="21"/>
      <c r="BT48" s="21"/>
      <c r="BU48" s="21"/>
      <c r="BV48" s="21"/>
      <c r="BW48" s="21"/>
      <c r="BX48" s="21"/>
      <c r="BY48" s="21"/>
      <c r="BZ48" s="21"/>
      <c r="CA48" s="21">
        <f t="shared" si="19"/>
        <v>0</v>
      </c>
      <c r="CB48" s="21"/>
      <c r="CC48" s="21"/>
      <c r="CD48" s="21"/>
      <c r="CE48" s="21"/>
      <c r="CF48" s="21"/>
      <c r="CG48" s="37"/>
      <c r="CH48" s="21">
        <f t="shared" si="20"/>
        <v>0</v>
      </c>
      <c r="CI48" s="21"/>
      <c r="CJ48" s="21"/>
      <c r="CK48" s="21"/>
      <c r="CL48" s="21"/>
      <c r="CM48" s="21"/>
      <c r="CN48" s="21"/>
      <c r="CO48" s="21"/>
      <c r="CP48" s="21">
        <f t="shared" si="21"/>
        <v>0</v>
      </c>
      <c r="CQ48" s="21"/>
      <c r="CR48" s="21"/>
      <c r="CS48" s="21"/>
      <c r="CT48" s="21"/>
      <c r="CU48" s="21"/>
    </row>
    <row r="49" spans="1:99" s="38" customFormat="1" ht="30" customHeight="1" x14ac:dyDescent="0.3">
      <c r="A49" s="24"/>
      <c r="B49" s="34">
        <f t="shared" si="8"/>
        <v>2500</v>
      </c>
      <c r="C49" s="36">
        <f t="shared" si="32"/>
        <v>0</v>
      </c>
      <c r="D49" s="24">
        <f t="shared" si="33"/>
        <v>0</v>
      </c>
      <c r="E49" s="292">
        <f t="shared" si="4"/>
        <v>2500</v>
      </c>
      <c r="F49" s="24">
        <f t="shared" si="5"/>
        <v>0</v>
      </c>
      <c r="G49" s="21"/>
      <c r="H49" s="21"/>
      <c r="I49" s="21"/>
      <c r="J49" s="21"/>
      <c r="K49" s="316" t="s">
        <v>824</v>
      </c>
      <c r="L49" s="21">
        <f t="shared" si="11"/>
        <v>2500</v>
      </c>
      <c r="M49" s="29"/>
      <c r="N49" s="29"/>
      <c r="O49" s="29">
        <v>2500</v>
      </c>
      <c r="P49" s="21"/>
      <c r="Q49" s="21"/>
      <c r="R49" s="21">
        <f t="shared" si="12"/>
        <v>0</v>
      </c>
      <c r="S49" s="21"/>
      <c r="T49" s="21"/>
      <c r="U49" s="21"/>
      <c r="V49" s="21"/>
      <c r="W49" s="21"/>
      <c r="X49" s="21">
        <f t="shared" si="13"/>
        <v>0</v>
      </c>
      <c r="Y49" s="21"/>
      <c r="Z49" s="21"/>
      <c r="AA49" s="21"/>
      <c r="AB49" s="21"/>
      <c r="AC49" s="37"/>
      <c r="AD49" s="21">
        <f t="shared" si="14"/>
        <v>0</v>
      </c>
      <c r="AE49" s="21"/>
      <c r="AF49" s="21"/>
      <c r="AG49" s="21"/>
      <c r="AH49" s="21"/>
      <c r="AI49" s="37"/>
      <c r="AJ49" s="36">
        <f t="shared" si="15"/>
        <v>0</v>
      </c>
      <c r="AK49" s="21"/>
      <c r="AL49" s="21"/>
      <c r="AM49" s="21"/>
      <c r="AN49" s="21"/>
      <c r="AO49" s="21"/>
      <c r="AP49" s="21"/>
      <c r="AQ49" s="21">
        <f t="shared" si="16"/>
        <v>0</v>
      </c>
      <c r="AR49" s="21"/>
      <c r="AS49" s="21"/>
      <c r="AT49" s="21"/>
      <c r="AU49" s="21"/>
      <c r="AV49" s="21"/>
      <c r="AW49" s="214">
        <f t="shared" si="10"/>
        <v>0</v>
      </c>
      <c r="AX49" s="21"/>
      <c r="AY49" s="21"/>
      <c r="AZ49" s="21"/>
      <c r="BA49" s="21"/>
      <c r="BB49" s="37"/>
      <c r="BC49" s="21">
        <f t="shared" si="17"/>
        <v>0</v>
      </c>
      <c r="BD49" s="21"/>
      <c r="BE49" s="21"/>
      <c r="BF49" s="21"/>
      <c r="BG49" s="21"/>
      <c r="BH49" s="21"/>
      <c r="BI49" s="21">
        <f t="shared" si="18"/>
        <v>0</v>
      </c>
      <c r="BJ49" s="21"/>
      <c r="BK49" s="21"/>
      <c r="BL49" s="21"/>
      <c r="BM49" s="21"/>
      <c r="BN49" s="21"/>
      <c r="BO49" s="21"/>
      <c r="BP49" s="21"/>
      <c r="BQ49" s="21"/>
      <c r="BR49" s="21"/>
      <c r="BS49" s="21"/>
      <c r="BT49" s="21"/>
      <c r="BU49" s="21"/>
      <c r="BV49" s="21"/>
      <c r="BW49" s="21"/>
      <c r="BX49" s="21"/>
      <c r="BY49" s="21"/>
      <c r="BZ49" s="21"/>
      <c r="CA49" s="21">
        <f t="shared" si="19"/>
        <v>0</v>
      </c>
      <c r="CB49" s="21"/>
      <c r="CC49" s="21"/>
      <c r="CD49" s="21"/>
      <c r="CE49" s="21"/>
      <c r="CF49" s="21"/>
      <c r="CG49" s="37"/>
      <c r="CH49" s="21">
        <f t="shared" si="20"/>
        <v>0</v>
      </c>
      <c r="CI49" s="21"/>
      <c r="CJ49" s="21"/>
      <c r="CK49" s="21"/>
      <c r="CL49" s="21"/>
      <c r="CM49" s="21"/>
      <c r="CN49" s="21"/>
      <c r="CO49" s="21"/>
      <c r="CP49" s="21">
        <f t="shared" si="21"/>
        <v>0</v>
      </c>
      <c r="CQ49" s="21"/>
      <c r="CR49" s="21"/>
      <c r="CS49" s="21"/>
      <c r="CT49" s="21"/>
      <c r="CU49" s="21"/>
    </row>
    <row r="50" spans="1:99" ht="30" customHeight="1" x14ac:dyDescent="0.3">
      <c r="A50" s="24"/>
      <c r="B50" s="34">
        <f t="shared" si="8"/>
        <v>2000</v>
      </c>
      <c r="C50" s="36">
        <f t="shared" si="32"/>
        <v>0</v>
      </c>
      <c r="D50" s="24">
        <f t="shared" si="33"/>
        <v>0</v>
      </c>
      <c r="E50" s="292">
        <f t="shared" si="4"/>
        <v>2000</v>
      </c>
      <c r="F50" s="24">
        <f t="shared" si="5"/>
        <v>0</v>
      </c>
      <c r="G50" s="29"/>
      <c r="H50" s="29"/>
      <c r="I50" s="29"/>
      <c r="J50" s="29"/>
      <c r="K50" s="346" t="s">
        <v>825</v>
      </c>
      <c r="L50" s="21">
        <f t="shared" si="11"/>
        <v>2000</v>
      </c>
      <c r="M50" s="29"/>
      <c r="N50" s="29"/>
      <c r="O50" s="29">
        <v>2000</v>
      </c>
      <c r="P50" s="29"/>
      <c r="Q50" s="29"/>
      <c r="R50" s="21">
        <f t="shared" si="12"/>
        <v>0</v>
      </c>
      <c r="S50" s="29"/>
      <c r="T50" s="29"/>
      <c r="U50" s="29"/>
      <c r="V50" s="29"/>
      <c r="W50" s="29"/>
      <c r="X50" s="21">
        <f t="shared" si="13"/>
        <v>0</v>
      </c>
      <c r="Y50" s="29"/>
      <c r="Z50" s="29"/>
      <c r="AA50" s="29"/>
      <c r="AB50" s="29"/>
      <c r="AC50" s="41"/>
      <c r="AD50" s="21">
        <f t="shared" si="14"/>
        <v>0</v>
      </c>
      <c r="AE50" s="29"/>
      <c r="AF50" s="29"/>
      <c r="AG50" s="29"/>
      <c r="AH50" s="29"/>
      <c r="AI50" s="41"/>
      <c r="AJ50" s="36">
        <f t="shared" si="15"/>
        <v>0</v>
      </c>
      <c r="AK50" s="29"/>
      <c r="AL50" s="29"/>
      <c r="AM50" s="29"/>
      <c r="AN50" s="29"/>
      <c r="AO50" s="29"/>
      <c r="AP50" s="29"/>
      <c r="AQ50" s="21">
        <f t="shared" si="16"/>
        <v>0</v>
      </c>
      <c r="AR50" s="29"/>
      <c r="AS50" s="29"/>
      <c r="AT50" s="29"/>
      <c r="AU50" s="29"/>
      <c r="AV50" s="29"/>
      <c r="AW50" s="214">
        <f t="shared" si="10"/>
        <v>0</v>
      </c>
      <c r="AX50" s="29"/>
      <c r="AY50" s="29"/>
      <c r="AZ50" s="29"/>
      <c r="BA50" s="29"/>
      <c r="BB50" s="41"/>
      <c r="BC50" s="21">
        <f t="shared" si="17"/>
        <v>0</v>
      </c>
      <c r="BD50" s="29"/>
      <c r="BE50" s="29"/>
      <c r="BF50" s="29"/>
      <c r="BG50" s="29"/>
      <c r="BH50" s="29"/>
      <c r="BI50" s="21">
        <f t="shared" si="18"/>
        <v>0</v>
      </c>
      <c r="BJ50" s="29"/>
      <c r="BK50" s="29"/>
      <c r="BL50" s="29"/>
      <c r="BM50" s="29"/>
      <c r="BN50" s="29"/>
      <c r="BO50" s="29"/>
      <c r="BP50" s="29"/>
      <c r="BQ50" s="29"/>
      <c r="BR50" s="29"/>
      <c r="BS50" s="29"/>
      <c r="BT50" s="29"/>
      <c r="BU50" s="29"/>
      <c r="BV50" s="29"/>
      <c r="BW50" s="29"/>
      <c r="BX50" s="29"/>
      <c r="BY50" s="29"/>
      <c r="BZ50" s="29"/>
      <c r="CA50" s="21">
        <f t="shared" si="19"/>
        <v>0</v>
      </c>
      <c r="CB50" s="29"/>
      <c r="CC50" s="29"/>
      <c r="CD50" s="29"/>
      <c r="CE50" s="29"/>
      <c r="CF50" s="29"/>
      <c r="CG50" s="41"/>
      <c r="CH50" s="21">
        <f t="shared" si="20"/>
        <v>0</v>
      </c>
      <c r="CI50" s="29"/>
      <c r="CJ50" s="29"/>
      <c r="CK50" s="29"/>
      <c r="CL50" s="29"/>
      <c r="CM50" s="29"/>
      <c r="CN50" s="29"/>
      <c r="CO50" s="29"/>
      <c r="CP50" s="21">
        <f t="shared" si="21"/>
        <v>0</v>
      </c>
      <c r="CQ50" s="29"/>
      <c r="CR50" s="29"/>
      <c r="CS50" s="29"/>
      <c r="CT50" s="29"/>
      <c r="CU50" s="29"/>
    </row>
    <row r="51" spans="1:99" ht="33.6" x14ac:dyDescent="0.3">
      <c r="A51" s="24"/>
      <c r="B51" s="34">
        <f t="shared" si="8"/>
        <v>594</v>
      </c>
      <c r="C51" s="36">
        <f t="shared" si="32"/>
        <v>0</v>
      </c>
      <c r="D51" s="24">
        <f t="shared" si="33"/>
        <v>0</v>
      </c>
      <c r="E51" s="292">
        <f t="shared" si="4"/>
        <v>594</v>
      </c>
      <c r="F51" s="24">
        <f t="shared" si="5"/>
        <v>0</v>
      </c>
      <c r="G51" s="29"/>
      <c r="H51" s="29"/>
      <c r="I51" s="29"/>
      <c r="J51" s="29"/>
      <c r="K51" s="25" t="s">
        <v>125</v>
      </c>
      <c r="L51" s="21">
        <f t="shared" si="11"/>
        <v>594</v>
      </c>
      <c r="M51" s="29"/>
      <c r="N51" s="29"/>
      <c r="O51" s="32">
        <v>594</v>
      </c>
      <c r="P51" s="29"/>
      <c r="Q51" s="29"/>
      <c r="R51" s="21">
        <f t="shared" si="12"/>
        <v>0</v>
      </c>
      <c r="S51" s="29"/>
      <c r="T51" s="29"/>
      <c r="U51" s="29"/>
      <c r="V51" s="29"/>
      <c r="W51" s="29"/>
      <c r="X51" s="21">
        <f t="shared" si="13"/>
        <v>0</v>
      </c>
      <c r="Y51" s="29"/>
      <c r="Z51" s="29"/>
      <c r="AA51" s="29"/>
      <c r="AB51" s="29"/>
      <c r="AC51" s="41"/>
      <c r="AD51" s="21">
        <f t="shared" si="14"/>
        <v>0</v>
      </c>
      <c r="AE51" s="29"/>
      <c r="AF51" s="29"/>
      <c r="AG51" s="29"/>
      <c r="AH51" s="29"/>
      <c r="AI51" s="41"/>
      <c r="AJ51" s="36">
        <f t="shared" si="15"/>
        <v>0</v>
      </c>
      <c r="AK51" s="29"/>
      <c r="AL51" s="29"/>
      <c r="AM51" s="29"/>
      <c r="AN51" s="29"/>
      <c r="AO51" s="29"/>
      <c r="AP51" s="29"/>
      <c r="AQ51" s="21">
        <f t="shared" si="16"/>
        <v>0</v>
      </c>
      <c r="AR51" s="29"/>
      <c r="AS51" s="29"/>
      <c r="AT51" s="29"/>
      <c r="AU51" s="29"/>
      <c r="AV51" s="29"/>
      <c r="AW51" s="214">
        <f t="shared" si="10"/>
        <v>0</v>
      </c>
      <c r="AX51" s="29"/>
      <c r="AY51" s="29"/>
      <c r="AZ51" s="29"/>
      <c r="BA51" s="29"/>
      <c r="BB51" s="41"/>
      <c r="BC51" s="21">
        <f t="shared" si="17"/>
        <v>0</v>
      </c>
      <c r="BD51" s="29"/>
      <c r="BE51" s="29"/>
      <c r="BF51" s="29"/>
      <c r="BG51" s="29"/>
      <c r="BH51" s="29"/>
      <c r="BI51" s="21">
        <f t="shared" si="18"/>
        <v>0</v>
      </c>
      <c r="BJ51" s="29"/>
      <c r="BK51" s="29"/>
      <c r="BL51" s="29"/>
      <c r="BM51" s="29"/>
      <c r="BN51" s="29"/>
      <c r="BO51" s="29"/>
      <c r="BP51" s="29"/>
      <c r="BQ51" s="29"/>
      <c r="BR51" s="29"/>
      <c r="BS51" s="29"/>
      <c r="BT51" s="29"/>
      <c r="BU51" s="29"/>
      <c r="BV51" s="29"/>
      <c r="BW51" s="29"/>
      <c r="BX51" s="29"/>
      <c r="BY51" s="29"/>
      <c r="BZ51" s="29"/>
      <c r="CA51" s="21">
        <f t="shared" si="19"/>
        <v>0</v>
      </c>
      <c r="CB51" s="29"/>
      <c r="CC51" s="29"/>
      <c r="CD51" s="29"/>
      <c r="CE51" s="29"/>
      <c r="CF51" s="29"/>
      <c r="CG51" s="41"/>
      <c r="CH51" s="21">
        <f t="shared" si="20"/>
        <v>0</v>
      </c>
      <c r="CI51" s="29"/>
      <c r="CJ51" s="29"/>
      <c r="CK51" s="29"/>
      <c r="CL51" s="29"/>
      <c r="CM51" s="29"/>
      <c r="CN51" s="29"/>
      <c r="CO51" s="29"/>
      <c r="CP51" s="21">
        <f t="shared" si="21"/>
        <v>0</v>
      </c>
      <c r="CQ51" s="29"/>
      <c r="CR51" s="29"/>
      <c r="CS51" s="29"/>
      <c r="CT51" s="29"/>
      <c r="CU51" s="29"/>
    </row>
    <row r="52" spans="1:99" ht="46.8" x14ac:dyDescent="0.3">
      <c r="A52" s="24"/>
      <c r="B52" s="34">
        <f t="shared" si="8"/>
        <v>2500</v>
      </c>
      <c r="C52" s="36">
        <f t="shared" ref="C52:C53" si="34">I52+M52+S52+Y52+AE52+AK52+AR52+AX52+BD52+BP52+BS52+BV52+BY52+CB52+CI52</f>
        <v>0</v>
      </c>
      <c r="D52" s="24">
        <f t="shared" ref="D52:D57" si="35">N52+T52+AF52+AL52+AS52+BE52+CJ52</f>
        <v>0</v>
      </c>
      <c r="E52" s="292">
        <f t="shared" si="4"/>
        <v>0</v>
      </c>
      <c r="F52" s="24">
        <f t="shared" si="5"/>
        <v>2500</v>
      </c>
      <c r="G52" s="29"/>
      <c r="H52" s="29"/>
      <c r="I52" s="29"/>
      <c r="J52" s="29"/>
      <c r="K52" s="363" t="s">
        <v>849</v>
      </c>
      <c r="L52" s="21">
        <f t="shared" si="11"/>
        <v>2500</v>
      </c>
      <c r="M52" s="29"/>
      <c r="N52" s="29"/>
      <c r="O52" s="29"/>
      <c r="P52" s="29">
        <v>2500</v>
      </c>
      <c r="Q52" s="29"/>
      <c r="R52" s="21">
        <f t="shared" si="12"/>
        <v>0</v>
      </c>
      <c r="S52" s="29"/>
      <c r="T52" s="29"/>
      <c r="U52" s="29"/>
      <c r="V52" s="29"/>
      <c r="W52" s="29"/>
      <c r="X52" s="21">
        <f t="shared" si="13"/>
        <v>0</v>
      </c>
      <c r="Y52" s="29"/>
      <c r="Z52" s="29"/>
      <c r="AA52" s="29"/>
      <c r="AB52" s="29"/>
      <c r="AC52" s="41"/>
      <c r="AD52" s="21">
        <f t="shared" si="14"/>
        <v>0</v>
      </c>
      <c r="AE52" s="29"/>
      <c r="AF52" s="29"/>
      <c r="AG52" s="29"/>
      <c r="AH52" s="29"/>
      <c r="AI52" s="41"/>
      <c r="AJ52" s="36">
        <f t="shared" si="15"/>
        <v>0</v>
      </c>
      <c r="AK52" s="29"/>
      <c r="AL52" s="29"/>
      <c r="AM52" s="29"/>
      <c r="AN52" s="29"/>
      <c r="AO52" s="29"/>
      <c r="AP52" s="29"/>
      <c r="AQ52" s="21">
        <f t="shared" si="16"/>
        <v>0</v>
      </c>
      <c r="AR52" s="29"/>
      <c r="AS52" s="29"/>
      <c r="AT52" s="29"/>
      <c r="AU52" s="29"/>
      <c r="AV52" s="29"/>
      <c r="AW52" s="214">
        <f t="shared" si="10"/>
        <v>0</v>
      </c>
      <c r="AX52" s="29"/>
      <c r="AY52" s="29"/>
      <c r="AZ52" s="29"/>
      <c r="BA52" s="29"/>
      <c r="BB52" s="41"/>
      <c r="BC52" s="21">
        <f t="shared" si="17"/>
        <v>0</v>
      </c>
      <c r="BD52" s="29"/>
      <c r="BE52" s="29"/>
      <c r="BF52" s="29"/>
      <c r="BG52" s="29"/>
      <c r="BH52" s="29"/>
      <c r="BI52" s="21">
        <f t="shared" si="18"/>
        <v>0</v>
      </c>
      <c r="BJ52" s="29"/>
      <c r="BK52" s="29"/>
      <c r="BL52" s="29"/>
      <c r="BM52" s="29"/>
      <c r="BN52" s="29"/>
      <c r="BO52" s="29"/>
      <c r="BP52" s="29"/>
      <c r="BQ52" s="29"/>
      <c r="BR52" s="29"/>
      <c r="BS52" s="29"/>
      <c r="BT52" s="29"/>
      <c r="BU52" s="29"/>
      <c r="BV52" s="29"/>
      <c r="BW52" s="29"/>
      <c r="BX52" s="29"/>
      <c r="BY52" s="29"/>
      <c r="BZ52" s="29"/>
      <c r="CA52" s="21">
        <f t="shared" si="19"/>
        <v>0</v>
      </c>
      <c r="CB52" s="29"/>
      <c r="CC52" s="29"/>
      <c r="CD52" s="29"/>
      <c r="CE52" s="29"/>
      <c r="CF52" s="29"/>
      <c r="CG52" s="41"/>
      <c r="CH52" s="21">
        <f t="shared" si="20"/>
        <v>0</v>
      </c>
      <c r="CI52" s="29"/>
      <c r="CJ52" s="29"/>
      <c r="CK52" s="29"/>
      <c r="CL52" s="29"/>
      <c r="CM52" s="29"/>
      <c r="CN52" s="29"/>
      <c r="CO52" s="29"/>
      <c r="CP52" s="21">
        <f t="shared" si="21"/>
        <v>0</v>
      </c>
      <c r="CQ52" s="29"/>
      <c r="CR52" s="29"/>
      <c r="CS52" s="29"/>
      <c r="CT52" s="29"/>
      <c r="CU52" s="29"/>
    </row>
    <row r="53" spans="1:99" ht="46.8" x14ac:dyDescent="0.3">
      <c r="A53" s="24"/>
      <c r="B53" s="34">
        <f t="shared" si="8"/>
        <v>2000</v>
      </c>
      <c r="C53" s="36">
        <f t="shared" si="34"/>
        <v>0</v>
      </c>
      <c r="D53" s="24">
        <f t="shared" si="35"/>
        <v>0</v>
      </c>
      <c r="E53" s="292">
        <f t="shared" si="4"/>
        <v>0</v>
      </c>
      <c r="F53" s="24">
        <f t="shared" si="5"/>
        <v>2000</v>
      </c>
      <c r="G53" s="29"/>
      <c r="H53" s="29"/>
      <c r="I53" s="29"/>
      <c r="J53" s="29"/>
      <c r="K53" s="363" t="s">
        <v>126</v>
      </c>
      <c r="L53" s="21">
        <f t="shared" si="11"/>
        <v>2000</v>
      </c>
      <c r="M53" s="29"/>
      <c r="N53" s="29"/>
      <c r="O53" s="29"/>
      <c r="P53" s="29">
        <v>2000</v>
      </c>
      <c r="Q53" s="29"/>
      <c r="R53" s="21">
        <f t="shared" si="12"/>
        <v>0</v>
      </c>
      <c r="S53" s="29"/>
      <c r="T53" s="29"/>
      <c r="U53" s="29"/>
      <c r="V53" s="29"/>
      <c r="W53" s="29"/>
      <c r="X53" s="21">
        <f t="shared" si="13"/>
        <v>0</v>
      </c>
      <c r="Y53" s="29"/>
      <c r="Z53" s="29"/>
      <c r="AA53" s="29"/>
      <c r="AB53" s="29"/>
      <c r="AC53" s="41"/>
      <c r="AD53" s="21">
        <f t="shared" si="14"/>
        <v>0</v>
      </c>
      <c r="AE53" s="29"/>
      <c r="AF53" s="29"/>
      <c r="AG53" s="29"/>
      <c r="AH53" s="29"/>
      <c r="AI53" s="41"/>
      <c r="AJ53" s="36">
        <f t="shared" si="15"/>
        <v>0</v>
      </c>
      <c r="AK53" s="29"/>
      <c r="AL53" s="29"/>
      <c r="AM53" s="29"/>
      <c r="AN53" s="29"/>
      <c r="AO53" s="29"/>
      <c r="AP53" s="29"/>
      <c r="AQ53" s="21">
        <f t="shared" si="16"/>
        <v>0</v>
      </c>
      <c r="AR53" s="29"/>
      <c r="AS53" s="29"/>
      <c r="AT53" s="29"/>
      <c r="AU53" s="29"/>
      <c r="AV53" s="29"/>
      <c r="AW53" s="214">
        <f t="shared" si="10"/>
        <v>0</v>
      </c>
      <c r="AX53" s="29"/>
      <c r="AY53" s="29"/>
      <c r="AZ53" s="29"/>
      <c r="BA53" s="29"/>
      <c r="BB53" s="41"/>
      <c r="BC53" s="21">
        <f t="shared" si="17"/>
        <v>0</v>
      </c>
      <c r="BD53" s="29"/>
      <c r="BE53" s="29"/>
      <c r="BF53" s="29"/>
      <c r="BG53" s="29"/>
      <c r="BH53" s="29"/>
      <c r="BI53" s="21">
        <f t="shared" si="18"/>
        <v>0</v>
      </c>
      <c r="BJ53" s="29"/>
      <c r="BK53" s="29"/>
      <c r="BL53" s="29"/>
      <c r="BM53" s="29"/>
      <c r="BN53" s="29"/>
      <c r="BO53" s="29"/>
      <c r="BP53" s="29"/>
      <c r="BQ53" s="29"/>
      <c r="BR53" s="29"/>
      <c r="BS53" s="29"/>
      <c r="BT53" s="29"/>
      <c r="BU53" s="29"/>
      <c r="BV53" s="29"/>
      <c r="BW53" s="29"/>
      <c r="BX53" s="29"/>
      <c r="BY53" s="29"/>
      <c r="BZ53" s="29"/>
      <c r="CA53" s="21">
        <f t="shared" si="19"/>
        <v>0</v>
      </c>
      <c r="CB53" s="29"/>
      <c r="CC53" s="29"/>
      <c r="CD53" s="29"/>
      <c r="CE53" s="29"/>
      <c r="CF53" s="29"/>
      <c r="CG53" s="41"/>
      <c r="CH53" s="21">
        <f t="shared" si="20"/>
        <v>0</v>
      </c>
      <c r="CI53" s="29"/>
      <c r="CJ53" s="29"/>
      <c r="CK53" s="29"/>
      <c r="CL53" s="29"/>
      <c r="CM53" s="29"/>
      <c r="CN53" s="29"/>
      <c r="CO53" s="29"/>
      <c r="CP53" s="21">
        <f t="shared" si="21"/>
        <v>0</v>
      </c>
      <c r="CQ53" s="29"/>
      <c r="CR53" s="29"/>
      <c r="CS53" s="29"/>
      <c r="CT53" s="29"/>
      <c r="CU53" s="29"/>
    </row>
    <row r="54" spans="1:99" ht="55.2" x14ac:dyDescent="0.3">
      <c r="A54" s="24"/>
      <c r="B54" s="34">
        <f t="shared" si="8"/>
        <v>530</v>
      </c>
      <c r="C54" s="36">
        <f t="shared" si="9"/>
        <v>0</v>
      </c>
      <c r="D54" s="24">
        <f t="shared" si="35"/>
        <v>0</v>
      </c>
      <c r="E54" s="292">
        <f t="shared" si="4"/>
        <v>530</v>
      </c>
      <c r="F54" s="24">
        <f t="shared" si="5"/>
        <v>0</v>
      </c>
      <c r="G54" s="29"/>
      <c r="H54" s="29"/>
      <c r="I54" s="29"/>
      <c r="J54" s="29"/>
      <c r="K54" s="236" t="s">
        <v>879</v>
      </c>
      <c r="L54" s="21">
        <f t="shared" si="11"/>
        <v>530</v>
      </c>
      <c r="M54" s="29"/>
      <c r="N54" s="29"/>
      <c r="O54" s="29">
        <v>530</v>
      </c>
      <c r="P54" s="29"/>
      <c r="Q54" s="29"/>
      <c r="R54" s="21">
        <f t="shared" si="12"/>
        <v>0</v>
      </c>
      <c r="S54" s="29"/>
      <c r="T54" s="29"/>
      <c r="U54" s="29"/>
      <c r="V54" s="29"/>
      <c r="W54" s="29"/>
      <c r="X54" s="21">
        <f t="shared" si="13"/>
        <v>0</v>
      </c>
      <c r="Y54" s="29"/>
      <c r="Z54" s="29"/>
      <c r="AA54" s="29"/>
      <c r="AB54" s="29"/>
      <c r="AC54" s="41"/>
      <c r="AD54" s="21">
        <f t="shared" si="14"/>
        <v>0</v>
      </c>
      <c r="AE54" s="29"/>
      <c r="AF54" s="29"/>
      <c r="AG54" s="29"/>
      <c r="AH54" s="29"/>
      <c r="AI54" s="41"/>
      <c r="AJ54" s="36">
        <f t="shared" si="15"/>
        <v>0</v>
      </c>
      <c r="AK54" s="29"/>
      <c r="AL54" s="29"/>
      <c r="AM54" s="29"/>
      <c r="AN54" s="29"/>
      <c r="AO54" s="29"/>
      <c r="AP54" s="29"/>
      <c r="AQ54" s="21">
        <f t="shared" si="16"/>
        <v>0</v>
      </c>
      <c r="AR54" s="29"/>
      <c r="AS54" s="29"/>
      <c r="AT54" s="29"/>
      <c r="AU54" s="29"/>
      <c r="AV54" s="29"/>
      <c r="AW54" s="214">
        <f t="shared" si="10"/>
        <v>0</v>
      </c>
      <c r="AX54" s="29"/>
      <c r="AY54" s="29"/>
      <c r="AZ54" s="29"/>
      <c r="BA54" s="29"/>
      <c r="BB54" s="41"/>
      <c r="BC54" s="21">
        <f t="shared" si="17"/>
        <v>0</v>
      </c>
      <c r="BD54" s="29"/>
      <c r="BE54" s="29"/>
      <c r="BF54" s="29"/>
      <c r="BG54" s="29"/>
      <c r="BH54" s="29"/>
      <c r="BI54" s="21">
        <f t="shared" si="18"/>
        <v>0</v>
      </c>
      <c r="BJ54" s="29"/>
      <c r="BK54" s="29"/>
      <c r="BL54" s="29"/>
      <c r="BM54" s="29"/>
      <c r="BN54" s="29"/>
      <c r="BO54" s="29"/>
      <c r="BP54" s="29"/>
      <c r="BQ54" s="29"/>
      <c r="BR54" s="29"/>
      <c r="BS54" s="29"/>
      <c r="BT54" s="29"/>
      <c r="BU54" s="29"/>
      <c r="BV54" s="29"/>
      <c r="BW54" s="29"/>
      <c r="BX54" s="29"/>
      <c r="BY54" s="29"/>
      <c r="BZ54" s="29"/>
      <c r="CA54" s="21">
        <f t="shared" si="19"/>
        <v>0</v>
      </c>
      <c r="CB54" s="29"/>
      <c r="CC54" s="29"/>
      <c r="CD54" s="29"/>
      <c r="CE54" s="29"/>
      <c r="CF54" s="29"/>
      <c r="CG54" s="41"/>
      <c r="CH54" s="21">
        <f t="shared" si="20"/>
        <v>0</v>
      </c>
      <c r="CI54" s="29"/>
      <c r="CJ54" s="29"/>
      <c r="CK54" s="29"/>
      <c r="CL54" s="29"/>
      <c r="CM54" s="29"/>
      <c r="CN54" s="29"/>
      <c r="CO54" s="29"/>
      <c r="CP54" s="21">
        <f t="shared" si="21"/>
        <v>0</v>
      </c>
      <c r="CQ54" s="29"/>
      <c r="CR54" s="29"/>
      <c r="CS54" s="29"/>
      <c r="CT54" s="29"/>
      <c r="CU54" s="29"/>
    </row>
    <row r="55" spans="1:99" x14ac:dyDescent="0.3">
      <c r="A55" s="24"/>
      <c r="B55" s="34">
        <f t="shared" si="8"/>
        <v>0</v>
      </c>
      <c r="C55" s="36">
        <f t="shared" si="9"/>
        <v>0</v>
      </c>
      <c r="D55" s="24">
        <f t="shared" si="35"/>
        <v>0</v>
      </c>
      <c r="E55" s="292">
        <f t="shared" si="4"/>
        <v>0</v>
      </c>
      <c r="F55" s="24">
        <f t="shared" si="5"/>
        <v>0</v>
      </c>
      <c r="G55" s="29"/>
      <c r="H55" s="29"/>
      <c r="I55" s="29"/>
      <c r="J55" s="29"/>
      <c r="K55" s="25"/>
      <c r="L55" s="21">
        <f t="shared" si="11"/>
        <v>0</v>
      </c>
      <c r="M55" s="29"/>
      <c r="N55" s="29"/>
      <c r="O55" s="29"/>
      <c r="P55" s="29"/>
      <c r="Q55" s="29"/>
      <c r="R55" s="21">
        <f t="shared" si="12"/>
        <v>0</v>
      </c>
      <c r="S55" s="29"/>
      <c r="T55" s="29"/>
      <c r="U55" s="29"/>
      <c r="V55" s="29"/>
      <c r="W55" s="29"/>
      <c r="X55" s="21">
        <f t="shared" si="13"/>
        <v>0</v>
      </c>
      <c r="Y55" s="29"/>
      <c r="Z55" s="29"/>
      <c r="AA55" s="29"/>
      <c r="AB55" s="29"/>
      <c r="AC55" s="41"/>
      <c r="AD55" s="21">
        <f t="shared" si="14"/>
        <v>0</v>
      </c>
      <c r="AE55" s="29"/>
      <c r="AF55" s="29"/>
      <c r="AG55" s="29"/>
      <c r="AH55" s="29"/>
      <c r="AI55" s="41"/>
      <c r="AJ55" s="36">
        <f t="shared" si="15"/>
        <v>0</v>
      </c>
      <c r="AK55" s="29"/>
      <c r="AL55" s="29"/>
      <c r="AM55" s="29"/>
      <c r="AN55" s="29"/>
      <c r="AO55" s="29"/>
      <c r="AP55" s="29"/>
      <c r="AQ55" s="21">
        <f t="shared" si="16"/>
        <v>0</v>
      </c>
      <c r="AR55" s="29"/>
      <c r="AS55" s="29"/>
      <c r="AT55" s="29"/>
      <c r="AU55" s="29"/>
      <c r="AV55" s="29"/>
      <c r="AW55" s="214">
        <f t="shared" si="10"/>
        <v>0</v>
      </c>
      <c r="AX55" s="29"/>
      <c r="AY55" s="29"/>
      <c r="AZ55" s="29"/>
      <c r="BA55" s="29"/>
      <c r="BB55" s="41"/>
      <c r="BC55" s="21">
        <f t="shared" si="17"/>
        <v>0</v>
      </c>
      <c r="BD55" s="29"/>
      <c r="BE55" s="29"/>
      <c r="BF55" s="29"/>
      <c r="BG55" s="29"/>
      <c r="BH55" s="29"/>
      <c r="BI55" s="21">
        <f t="shared" si="18"/>
        <v>0</v>
      </c>
      <c r="BJ55" s="29"/>
      <c r="BK55" s="29"/>
      <c r="BL55" s="29"/>
      <c r="BM55" s="29"/>
      <c r="BN55" s="29"/>
      <c r="BO55" s="29"/>
      <c r="BP55" s="29"/>
      <c r="BQ55" s="29"/>
      <c r="BR55" s="29"/>
      <c r="BS55" s="29"/>
      <c r="BT55" s="29"/>
      <c r="BU55" s="29"/>
      <c r="BV55" s="29"/>
      <c r="BW55" s="29"/>
      <c r="BX55" s="29"/>
      <c r="BY55" s="29"/>
      <c r="BZ55" s="29"/>
      <c r="CA55" s="21">
        <f t="shared" si="19"/>
        <v>0</v>
      </c>
      <c r="CB55" s="29"/>
      <c r="CC55" s="29"/>
      <c r="CD55" s="29"/>
      <c r="CE55" s="29"/>
      <c r="CF55" s="29"/>
      <c r="CG55" s="41"/>
      <c r="CH55" s="21">
        <f t="shared" si="20"/>
        <v>0</v>
      </c>
      <c r="CI55" s="29"/>
      <c r="CJ55" s="29"/>
      <c r="CK55" s="29"/>
      <c r="CL55" s="29"/>
      <c r="CM55" s="29"/>
      <c r="CN55" s="29"/>
      <c r="CO55" s="29"/>
      <c r="CP55" s="21">
        <f t="shared" si="21"/>
        <v>0</v>
      </c>
      <c r="CQ55" s="29"/>
      <c r="CR55" s="29"/>
      <c r="CS55" s="29"/>
      <c r="CT55" s="29"/>
      <c r="CU55" s="29"/>
    </row>
    <row r="56" spans="1:99" x14ac:dyDescent="0.3">
      <c r="A56" s="24"/>
      <c r="B56" s="34">
        <f t="shared" si="8"/>
        <v>0</v>
      </c>
      <c r="C56" s="36">
        <f t="shared" si="9"/>
        <v>0</v>
      </c>
      <c r="D56" s="24">
        <f t="shared" si="35"/>
        <v>0</v>
      </c>
      <c r="E56" s="292">
        <f t="shared" si="4"/>
        <v>0</v>
      </c>
      <c r="F56" s="24">
        <f t="shared" si="5"/>
        <v>0</v>
      </c>
      <c r="G56" s="29"/>
      <c r="H56" s="29"/>
      <c r="I56" s="29"/>
      <c r="J56" s="29"/>
      <c r="K56" s="25"/>
      <c r="L56" s="21">
        <f t="shared" si="11"/>
        <v>0</v>
      </c>
      <c r="M56" s="29"/>
      <c r="N56" s="29"/>
      <c r="O56" s="29"/>
      <c r="P56" s="29"/>
      <c r="Q56" s="29"/>
      <c r="R56" s="21">
        <f t="shared" si="12"/>
        <v>0</v>
      </c>
      <c r="S56" s="29"/>
      <c r="T56" s="29"/>
      <c r="U56" s="29"/>
      <c r="V56" s="29"/>
      <c r="W56" s="29"/>
      <c r="X56" s="21">
        <f t="shared" si="13"/>
        <v>0</v>
      </c>
      <c r="Y56" s="29"/>
      <c r="Z56" s="29"/>
      <c r="AA56" s="29"/>
      <c r="AB56" s="29"/>
      <c r="AC56" s="41"/>
      <c r="AD56" s="21">
        <f t="shared" si="14"/>
        <v>0</v>
      </c>
      <c r="AE56" s="29"/>
      <c r="AF56" s="29"/>
      <c r="AG56" s="29"/>
      <c r="AH56" s="29"/>
      <c r="AI56" s="41"/>
      <c r="AJ56" s="36">
        <f t="shared" si="15"/>
        <v>0</v>
      </c>
      <c r="AK56" s="29"/>
      <c r="AL56" s="29"/>
      <c r="AM56" s="29"/>
      <c r="AN56" s="29"/>
      <c r="AO56" s="29"/>
      <c r="AP56" s="29"/>
      <c r="AQ56" s="21">
        <f t="shared" si="16"/>
        <v>0</v>
      </c>
      <c r="AR56" s="29"/>
      <c r="AS56" s="29"/>
      <c r="AT56" s="29"/>
      <c r="AU56" s="29"/>
      <c r="AV56" s="29"/>
      <c r="AW56" s="214">
        <f t="shared" si="10"/>
        <v>0</v>
      </c>
      <c r="AX56" s="29"/>
      <c r="AY56" s="29"/>
      <c r="AZ56" s="29"/>
      <c r="BA56" s="29"/>
      <c r="BB56" s="41"/>
      <c r="BC56" s="21">
        <f t="shared" si="17"/>
        <v>0</v>
      </c>
      <c r="BD56" s="29"/>
      <c r="BE56" s="29"/>
      <c r="BF56" s="29"/>
      <c r="BG56" s="29"/>
      <c r="BH56" s="29"/>
      <c r="BI56" s="21">
        <f t="shared" si="18"/>
        <v>0</v>
      </c>
      <c r="BJ56" s="29"/>
      <c r="BK56" s="29"/>
      <c r="BL56" s="29"/>
      <c r="BM56" s="29"/>
      <c r="BN56" s="29"/>
      <c r="BO56" s="29"/>
      <c r="BP56" s="29"/>
      <c r="BQ56" s="29"/>
      <c r="BR56" s="29"/>
      <c r="BS56" s="29"/>
      <c r="BT56" s="29"/>
      <c r="BU56" s="29"/>
      <c r="BV56" s="29"/>
      <c r="BW56" s="29"/>
      <c r="BX56" s="29"/>
      <c r="BY56" s="29"/>
      <c r="BZ56" s="29"/>
      <c r="CA56" s="21">
        <f t="shared" si="19"/>
        <v>0</v>
      </c>
      <c r="CB56" s="29"/>
      <c r="CC56" s="29"/>
      <c r="CD56" s="29"/>
      <c r="CE56" s="29"/>
      <c r="CF56" s="29"/>
      <c r="CG56" s="41"/>
      <c r="CH56" s="21">
        <f t="shared" si="20"/>
        <v>0</v>
      </c>
      <c r="CI56" s="29"/>
      <c r="CJ56" s="29"/>
      <c r="CK56" s="29"/>
      <c r="CL56" s="29"/>
      <c r="CM56" s="29"/>
      <c r="CN56" s="29"/>
      <c r="CO56" s="29"/>
      <c r="CP56" s="21">
        <f t="shared" si="21"/>
        <v>0</v>
      </c>
      <c r="CQ56" s="29"/>
      <c r="CR56" s="29"/>
      <c r="CS56" s="29"/>
      <c r="CT56" s="29"/>
      <c r="CU56" s="29"/>
    </row>
    <row r="57" spans="1:99" x14ac:dyDescent="0.3">
      <c r="A57" s="24"/>
      <c r="B57" s="34">
        <f t="shared" si="8"/>
        <v>0</v>
      </c>
      <c r="C57" s="36">
        <f t="shared" si="9"/>
        <v>0</v>
      </c>
      <c r="D57" s="24">
        <f t="shared" si="35"/>
        <v>0</v>
      </c>
      <c r="E57" s="292">
        <f t="shared" si="4"/>
        <v>0</v>
      </c>
      <c r="F57" s="24">
        <f t="shared" si="5"/>
        <v>0</v>
      </c>
      <c r="G57" s="29"/>
      <c r="H57" s="29"/>
      <c r="I57" s="29"/>
      <c r="J57" s="29"/>
      <c r="K57" s="25"/>
      <c r="L57" s="21">
        <f t="shared" si="11"/>
        <v>0</v>
      </c>
      <c r="M57" s="29"/>
      <c r="N57" s="29"/>
      <c r="O57" s="29"/>
      <c r="P57" s="29"/>
      <c r="Q57" s="29"/>
      <c r="R57" s="21">
        <f t="shared" si="12"/>
        <v>0</v>
      </c>
      <c r="S57" s="29"/>
      <c r="T57" s="29"/>
      <c r="U57" s="29"/>
      <c r="V57" s="29"/>
      <c r="W57" s="29"/>
      <c r="X57" s="21">
        <f t="shared" si="13"/>
        <v>0</v>
      </c>
      <c r="Y57" s="29"/>
      <c r="Z57" s="29"/>
      <c r="AA57" s="29"/>
      <c r="AB57" s="29"/>
      <c r="AC57" s="41"/>
      <c r="AD57" s="41"/>
      <c r="AE57" s="41"/>
      <c r="AF57" s="41"/>
      <c r="AG57" s="29"/>
      <c r="AH57" s="29"/>
      <c r="AI57" s="41"/>
      <c r="AJ57" s="36">
        <f t="shared" si="15"/>
        <v>0</v>
      </c>
      <c r="AK57" s="29"/>
      <c r="AL57" s="29"/>
      <c r="AM57" s="29"/>
      <c r="AN57" s="29"/>
      <c r="AO57" s="29"/>
      <c r="AP57" s="29"/>
      <c r="AQ57" s="21">
        <f t="shared" si="16"/>
        <v>0</v>
      </c>
      <c r="AR57" s="29"/>
      <c r="AS57" s="29"/>
      <c r="AT57" s="29"/>
      <c r="AU57" s="29"/>
      <c r="AV57" s="29"/>
      <c r="AW57" s="214">
        <f t="shared" si="10"/>
        <v>0</v>
      </c>
      <c r="AX57" s="29"/>
      <c r="AY57" s="29"/>
      <c r="AZ57" s="29"/>
      <c r="BA57" s="29"/>
      <c r="BB57" s="41"/>
      <c r="BC57" s="21">
        <f t="shared" si="17"/>
        <v>0</v>
      </c>
      <c r="BD57" s="29"/>
      <c r="BE57" s="29"/>
      <c r="BF57" s="29"/>
      <c r="BG57" s="29"/>
      <c r="BH57" s="29"/>
      <c r="BI57" s="21">
        <f t="shared" si="18"/>
        <v>0</v>
      </c>
      <c r="BJ57" s="29"/>
      <c r="BK57" s="29"/>
      <c r="BL57" s="29"/>
      <c r="BM57" s="29"/>
      <c r="BN57" s="29"/>
      <c r="BO57" s="29"/>
      <c r="BP57" s="29"/>
      <c r="BQ57" s="29"/>
      <c r="BR57" s="29"/>
      <c r="BS57" s="29"/>
      <c r="BT57" s="29"/>
      <c r="BU57" s="29"/>
      <c r="BV57" s="29"/>
      <c r="BW57" s="29"/>
      <c r="BX57" s="29"/>
      <c r="BY57" s="29"/>
      <c r="BZ57" s="29"/>
      <c r="CA57" s="21">
        <f t="shared" si="19"/>
        <v>0</v>
      </c>
      <c r="CB57" s="29"/>
      <c r="CC57" s="29"/>
      <c r="CD57" s="29"/>
      <c r="CE57" s="29"/>
      <c r="CF57" s="29"/>
      <c r="CG57" s="41"/>
      <c r="CH57" s="21">
        <f t="shared" si="20"/>
        <v>0</v>
      </c>
      <c r="CI57" s="29"/>
      <c r="CJ57" s="29"/>
      <c r="CK57" s="29"/>
      <c r="CL57" s="29"/>
      <c r="CM57" s="29"/>
      <c r="CN57" s="29"/>
      <c r="CO57" s="29"/>
      <c r="CP57" s="21">
        <f t="shared" si="21"/>
        <v>0</v>
      </c>
      <c r="CQ57" s="29"/>
      <c r="CR57" s="29"/>
      <c r="CS57" s="29"/>
      <c r="CT57" s="29"/>
      <c r="CU57" s="29"/>
    </row>
    <row r="58" spans="1:99" s="297" customFormat="1" x14ac:dyDescent="0.3">
      <c r="A58" s="214" t="s">
        <v>127</v>
      </c>
      <c r="B58" s="34">
        <f t="shared" si="8"/>
        <v>41735.1</v>
      </c>
      <c r="C58" s="34">
        <f t="shared" si="9"/>
        <v>200</v>
      </c>
      <c r="D58" s="214">
        <f>N58+T58+AF58+AL58+AS58+BE58+CJ58</f>
        <v>2021.6</v>
      </c>
      <c r="E58" s="292">
        <f t="shared" si="4"/>
        <v>20416.5</v>
      </c>
      <c r="F58" s="214">
        <f>P58+V58+AH58+AO58+AU58+BG58+CL58</f>
        <v>19297</v>
      </c>
      <c r="G58" s="42">
        <f>SUM(G59:G61)</f>
        <v>0</v>
      </c>
      <c r="H58" s="42">
        <f>SUM(H59:H70)</f>
        <v>0</v>
      </c>
      <c r="I58" s="42">
        <f t="shared" ref="I58:CG58" si="36">SUM(I59:I70)</f>
        <v>200</v>
      </c>
      <c r="J58" s="42">
        <f t="shared" si="36"/>
        <v>0</v>
      </c>
      <c r="K58" s="42">
        <f>SUM(K59:K70)</f>
        <v>0</v>
      </c>
      <c r="L58" s="42">
        <f>SUM(L59:L70)</f>
        <v>12150</v>
      </c>
      <c r="M58" s="42">
        <f>SUM(M59:M70)</f>
        <v>0</v>
      </c>
      <c r="N58" s="42">
        <f>SUM(N59:N70)</f>
        <v>0</v>
      </c>
      <c r="O58" s="42">
        <f>SUM(O59:O70)</f>
        <v>1000</v>
      </c>
      <c r="P58" s="42">
        <f t="shared" si="36"/>
        <v>11150</v>
      </c>
      <c r="Q58" s="42">
        <f>SUM(Q59:Q70)</f>
        <v>0</v>
      </c>
      <c r="R58" s="42">
        <f t="shared" si="36"/>
        <v>2147</v>
      </c>
      <c r="S58" s="42">
        <f t="shared" si="36"/>
        <v>0</v>
      </c>
      <c r="T58" s="42">
        <f t="shared" si="36"/>
        <v>0</v>
      </c>
      <c r="U58" s="42">
        <f t="shared" si="36"/>
        <v>0</v>
      </c>
      <c r="V58" s="42">
        <f t="shared" si="36"/>
        <v>2147</v>
      </c>
      <c r="W58" s="42">
        <f t="shared" si="36"/>
        <v>0</v>
      </c>
      <c r="X58" s="21">
        <f t="shared" si="13"/>
        <v>0</v>
      </c>
      <c r="Y58" s="42">
        <f t="shared" si="36"/>
        <v>0</v>
      </c>
      <c r="Z58" s="42">
        <f t="shared" si="36"/>
        <v>0</v>
      </c>
      <c r="AA58" s="42">
        <f t="shared" si="36"/>
        <v>0</v>
      </c>
      <c r="AB58" s="42">
        <f t="shared" si="36"/>
        <v>0</v>
      </c>
      <c r="AC58" s="42">
        <f t="shared" si="36"/>
        <v>0</v>
      </c>
      <c r="AD58" s="42">
        <f t="shared" ref="AD58:AF58" si="37">SUM(AD59:AD70)</f>
        <v>19563.5</v>
      </c>
      <c r="AE58" s="42">
        <f t="shared" si="37"/>
        <v>0</v>
      </c>
      <c r="AF58" s="42">
        <f t="shared" si="37"/>
        <v>0</v>
      </c>
      <c r="AG58" s="42">
        <f t="shared" si="36"/>
        <v>14563.5</v>
      </c>
      <c r="AH58" s="42">
        <f t="shared" si="36"/>
        <v>5000</v>
      </c>
      <c r="AI58" s="42">
        <f t="shared" si="36"/>
        <v>0</v>
      </c>
      <c r="AJ58" s="42">
        <f t="shared" si="36"/>
        <v>3721.6</v>
      </c>
      <c r="AK58" s="42">
        <f t="shared" si="36"/>
        <v>0</v>
      </c>
      <c r="AL58" s="42">
        <f t="shared" si="36"/>
        <v>2021.6</v>
      </c>
      <c r="AM58" s="42">
        <f t="shared" si="36"/>
        <v>700</v>
      </c>
      <c r="AN58" s="42">
        <f t="shared" si="36"/>
        <v>0</v>
      </c>
      <c r="AO58" s="42">
        <f t="shared" si="36"/>
        <v>1000</v>
      </c>
      <c r="AP58" s="42">
        <f t="shared" si="36"/>
        <v>0</v>
      </c>
      <c r="AQ58" s="21">
        <f t="shared" si="16"/>
        <v>0</v>
      </c>
      <c r="AR58" s="42">
        <f t="shared" si="36"/>
        <v>0</v>
      </c>
      <c r="AS58" s="42">
        <f t="shared" si="36"/>
        <v>0</v>
      </c>
      <c r="AT58" s="42">
        <f t="shared" si="36"/>
        <v>0</v>
      </c>
      <c r="AU58" s="42">
        <f t="shared" si="36"/>
        <v>0</v>
      </c>
      <c r="AV58" s="42">
        <f t="shared" si="36"/>
        <v>0</v>
      </c>
      <c r="AW58" s="214">
        <f t="shared" si="10"/>
        <v>0</v>
      </c>
      <c r="AX58" s="42">
        <f t="shared" si="36"/>
        <v>0</v>
      </c>
      <c r="AY58" s="42">
        <f t="shared" si="36"/>
        <v>0</v>
      </c>
      <c r="AZ58" s="42">
        <f t="shared" si="36"/>
        <v>0</v>
      </c>
      <c r="BA58" s="42">
        <f t="shared" si="36"/>
        <v>0</v>
      </c>
      <c r="BB58" s="42">
        <f t="shared" si="36"/>
        <v>0</v>
      </c>
      <c r="BC58" s="21">
        <f t="shared" si="17"/>
        <v>3640</v>
      </c>
      <c r="BD58" s="42">
        <f t="shared" si="36"/>
        <v>0</v>
      </c>
      <c r="BE58" s="42">
        <f t="shared" si="36"/>
        <v>0</v>
      </c>
      <c r="BF58" s="42">
        <f t="shared" si="36"/>
        <v>3640</v>
      </c>
      <c r="BG58" s="42">
        <f t="shared" si="36"/>
        <v>0</v>
      </c>
      <c r="BH58" s="42">
        <f t="shared" si="36"/>
        <v>0</v>
      </c>
      <c r="BI58" s="21">
        <f t="shared" si="18"/>
        <v>0</v>
      </c>
      <c r="BJ58" s="42">
        <f t="shared" ref="BJ58:BM58" si="38">SUM(BJ59:BJ70)</f>
        <v>0</v>
      </c>
      <c r="BK58" s="42">
        <f t="shared" si="38"/>
        <v>0</v>
      </c>
      <c r="BL58" s="42">
        <f t="shared" si="38"/>
        <v>0</v>
      </c>
      <c r="BM58" s="42">
        <f t="shared" si="38"/>
        <v>0</v>
      </c>
      <c r="BN58" s="42">
        <f t="shared" si="36"/>
        <v>0</v>
      </c>
      <c r="BO58" s="42">
        <f t="shared" si="36"/>
        <v>0</v>
      </c>
      <c r="BP58" s="42">
        <f t="shared" si="36"/>
        <v>0</v>
      </c>
      <c r="BQ58" s="42">
        <f t="shared" si="36"/>
        <v>0</v>
      </c>
      <c r="BR58" s="42">
        <f t="shared" si="36"/>
        <v>0</v>
      </c>
      <c r="BS58" s="42">
        <f t="shared" si="36"/>
        <v>0</v>
      </c>
      <c r="BT58" s="42">
        <f t="shared" si="36"/>
        <v>0</v>
      </c>
      <c r="BU58" s="42">
        <f t="shared" si="36"/>
        <v>0</v>
      </c>
      <c r="BV58" s="42">
        <f t="shared" si="36"/>
        <v>0</v>
      </c>
      <c r="BW58" s="42">
        <f t="shared" si="36"/>
        <v>0</v>
      </c>
      <c r="BX58" s="42">
        <f t="shared" si="36"/>
        <v>0</v>
      </c>
      <c r="BY58" s="42">
        <f t="shared" si="36"/>
        <v>0</v>
      </c>
      <c r="BZ58" s="42">
        <f>SUM(BZ59:BZ70)</f>
        <v>0</v>
      </c>
      <c r="CA58" s="21">
        <f t="shared" si="19"/>
        <v>513</v>
      </c>
      <c r="CB58" s="42">
        <f t="shared" ref="CB58:CE58" si="39">SUM(CB59:CB70)</f>
        <v>0</v>
      </c>
      <c r="CC58" s="42">
        <f t="shared" si="39"/>
        <v>0</v>
      </c>
      <c r="CD58" s="42">
        <f t="shared" si="39"/>
        <v>513</v>
      </c>
      <c r="CE58" s="42">
        <f t="shared" si="39"/>
        <v>0</v>
      </c>
      <c r="CF58" s="42">
        <f t="shared" si="36"/>
        <v>0</v>
      </c>
      <c r="CG58" s="42">
        <f t="shared" si="36"/>
        <v>0</v>
      </c>
      <c r="CH58" s="21">
        <f t="shared" si="20"/>
        <v>0</v>
      </c>
      <c r="CI58" s="42">
        <f t="shared" ref="CI58:CT58" si="40">SUM(CI59:CI70)</f>
        <v>0</v>
      </c>
      <c r="CJ58" s="42">
        <f t="shared" si="40"/>
        <v>0</v>
      </c>
      <c r="CK58" s="42">
        <f t="shared" si="40"/>
        <v>0</v>
      </c>
      <c r="CL58" s="42">
        <f t="shared" si="40"/>
        <v>0</v>
      </c>
      <c r="CM58" s="42">
        <f t="shared" si="40"/>
        <v>0</v>
      </c>
      <c r="CN58" s="42">
        <f t="shared" si="40"/>
        <v>0</v>
      </c>
      <c r="CO58" s="42">
        <f t="shared" si="40"/>
        <v>0</v>
      </c>
      <c r="CP58" s="21">
        <f t="shared" si="21"/>
        <v>0</v>
      </c>
      <c r="CQ58" s="42">
        <f t="shared" si="40"/>
        <v>0</v>
      </c>
      <c r="CR58" s="42">
        <f t="shared" si="40"/>
        <v>0</v>
      </c>
      <c r="CS58" s="42">
        <f t="shared" si="40"/>
        <v>0</v>
      </c>
      <c r="CT58" s="42">
        <f t="shared" si="40"/>
        <v>0</v>
      </c>
      <c r="CU58" s="42"/>
    </row>
    <row r="59" spans="1:99" ht="100.8" x14ac:dyDescent="0.3">
      <c r="A59" s="24">
        <f>B58-D58-E58-F58</f>
        <v>0</v>
      </c>
      <c r="B59" s="34">
        <f t="shared" si="8"/>
        <v>13699</v>
      </c>
      <c r="C59" s="36">
        <f>I59+M58+S59+Y59+AE59+AK59+AR59+AX59+BD59+BP59+BS59+BV59+BY59+CB59+CI59</f>
        <v>200</v>
      </c>
      <c r="D59" s="24">
        <f>CC59+T59+AF59+AL59+AS59+BE59+CJ59</f>
        <v>1819</v>
      </c>
      <c r="E59" s="292">
        <f t="shared" si="4"/>
        <v>9733</v>
      </c>
      <c r="F59" s="24">
        <f t="shared" si="5"/>
        <v>2147</v>
      </c>
      <c r="G59" s="24" t="s">
        <v>72</v>
      </c>
      <c r="H59" s="21"/>
      <c r="I59" s="21">
        <v>200</v>
      </c>
      <c r="J59" s="21"/>
      <c r="K59" s="25" t="s">
        <v>128</v>
      </c>
      <c r="L59" s="21">
        <f t="shared" si="11"/>
        <v>1000</v>
      </c>
      <c r="M59" s="21"/>
      <c r="N59" s="21"/>
      <c r="O59" s="21">
        <v>1000</v>
      </c>
      <c r="P59" s="29"/>
      <c r="Q59" s="363" t="s">
        <v>129</v>
      </c>
      <c r="R59" s="21">
        <f t="shared" si="12"/>
        <v>2147</v>
      </c>
      <c r="S59" s="21"/>
      <c r="T59" s="21"/>
      <c r="U59" s="21"/>
      <c r="V59" s="21">
        <v>2147</v>
      </c>
      <c r="W59" s="29"/>
      <c r="X59" s="21">
        <f t="shared" si="13"/>
        <v>0</v>
      </c>
      <c r="Y59" s="29"/>
      <c r="Z59" s="29"/>
      <c r="AA59" s="29"/>
      <c r="AB59" s="29"/>
      <c r="AC59" s="229" t="s">
        <v>130</v>
      </c>
      <c r="AD59" s="21">
        <f t="shared" si="14"/>
        <v>5500</v>
      </c>
      <c r="AE59" s="29"/>
      <c r="AF59" s="29"/>
      <c r="AG59" s="29">
        <v>5500</v>
      </c>
      <c r="AH59" s="29"/>
      <c r="AI59" s="37" t="s">
        <v>13</v>
      </c>
      <c r="AJ59" s="36">
        <f t="shared" si="15"/>
        <v>1819</v>
      </c>
      <c r="AK59" s="29"/>
      <c r="AL59" s="21">
        <f>2021.6-AL60</f>
        <v>1819</v>
      </c>
      <c r="AM59" s="21"/>
      <c r="AN59" s="21"/>
      <c r="AO59" s="21"/>
      <c r="AP59" s="29"/>
      <c r="AQ59" s="21">
        <f t="shared" si="16"/>
        <v>0</v>
      </c>
      <c r="AR59" s="29"/>
      <c r="AS59" s="29"/>
      <c r="AT59" s="29"/>
      <c r="AU59" s="29"/>
      <c r="AV59" s="29"/>
      <c r="AW59" s="214">
        <f t="shared" si="10"/>
        <v>0</v>
      </c>
      <c r="AX59" s="29"/>
      <c r="AY59" s="29"/>
      <c r="AZ59" s="29"/>
      <c r="BA59" s="29"/>
      <c r="BB59" s="353" t="s">
        <v>619</v>
      </c>
      <c r="BC59" s="21">
        <f t="shared" si="17"/>
        <v>2720</v>
      </c>
      <c r="BD59" s="29"/>
      <c r="BE59" s="29"/>
      <c r="BF59" s="221">
        <v>2720</v>
      </c>
      <c r="BG59" s="29"/>
      <c r="BH59" s="29"/>
      <c r="BI59" s="21">
        <f t="shared" si="18"/>
        <v>0</v>
      </c>
      <c r="BJ59" s="29"/>
      <c r="BK59" s="29"/>
      <c r="BL59" s="221"/>
      <c r="BM59" s="29"/>
      <c r="BN59" s="29"/>
      <c r="BO59" s="29"/>
      <c r="BP59" s="29"/>
      <c r="BQ59" s="29"/>
      <c r="BR59" s="29"/>
      <c r="BS59" s="29"/>
      <c r="BT59" s="29"/>
      <c r="BU59" s="29"/>
      <c r="BV59" s="29"/>
      <c r="BW59" s="29"/>
      <c r="BX59" s="29"/>
      <c r="BY59" s="29"/>
      <c r="BZ59" s="25" t="s">
        <v>131</v>
      </c>
      <c r="CA59" s="21">
        <f t="shared" si="19"/>
        <v>513</v>
      </c>
      <c r="CB59" s="21"/>
      <c r="CC59" s="21"/>
      <c r="CD59" s="21">
        <v>513</v>
      </c>
      <c r="CE59" s="29"/>
      <c r="CF59" s="29"/>
      <c r="CG59" s="355"/>
      <c r="CH59" s="21"/>
      <c r="CI59" s="21"/>
      <c r="CJ59" s="21"/>
      <c r="CK59" s="21"/>
      <c r="CL59" s="29"/>
      <c r="CM59" s="29"/>
      <c r="CN59" s="29"/>
      <c r="CO59" s="29"/>
      <c r="CP59" s="21">
        <f t="shared" si="21"/>
        <v>0</v>
      </c>
      <c r="CQ59" s="29"/>
      <c r="CR59" s="29"/>
      <c r="CS59" s="29"/>
      <c r="CT59" s="29"/>
      <c r="CU59" s="29"/>
    </row>
    <row r="60" spans="1:99" ht="78" x14ac:dyDescent="0.3">
      <c r="A60" s="24"/>
      <c r="B60" s="34">
        <f t="shared" si="8"/>
        <v>4722.6000000000004</v>
      </c>
      <c r="C60" s="36">
        <f>I60+M59+S60+Y60+AE60+AK60+AR60+AX60+BD60+BP60+BS60+BV60+BY60+CB60+CI60</f>
        <v>0</v>
      </c>
      <c r="D60" s="24">
        <f>N59+T60+AF60+AL60+AS60+BE60+CJ60</f>
        <v>202.6</v>
      </c>
      <c r="E60" s="292">
        <f t="shared" si="4"/>
        <v>2520</v>
      </c>
      <c r="F60" s="24">
        <f t="shared" si="5"/>
        <v>2000</v>
      </c>
      <c r="G60" s="29"/>
      <c r="H60" s="29"/>
      <c r="I60" s="29"/>
      <c r="J60" s="29"/>
      <c r="K60" s="363" t="s">
        <v>132</v>
      </c>
      <c r="L60" s="21">
        <f t="shared" si="11"/>
        <v>2000</v>
      </c>
      <c r="M60" s="29"/>
      <c r="N60" s="29"/>
      <c r="O60" s="29"/>
      <c r="P60" s="29">
        <v>2000</v>
      </c>
      <c r="Q60" s="29"/>
      <c r="R60" s="21">
        <f t="shared" si="12"/>
        <v>0</v>
      </c>
      <c r="S60" s="29"/>
      <c r="T60" s="29"/>
      <c r="U60" s="29"/>
      <c r="V60" s="29"/>
      <c r="W60" s="29"/>
      <c r="X60" s="21">
        <f t="shared" si="13"/>
        <v>0</v>
      </c>
      <c r="Y60" s="29"/>
      <c r="Z60" s="29"/>
      <c r="AA60" s="29"/>
      <c r="AB60" s="29"/>
      <c r="AC60" s="346" t="s">
        <v>866</v>
      </c>
      <c r="AD60" s="21">
        <f t="shared" si="14"/>
        <v>1600</v>
      </c>
      <c r="AE60" s="29"/>
      <c r="AF60" s="29"/>
      <c r="AG60" s="339">
        <v>1600</v>
      </c>
      <c r="AH60" s="29"/>
      <c r="AI60" s="41" t="s">
        <v>236</v>
      </c>
      <c r="AJ60" s="36">
        <f t="shared" si="15"/>
        <v>202.6</v>
      </c>
      <c r="AK60" s="29"/>
      <c r="AL60" s="29">
        <v>202.6</v>
      </c>
      <c r="AM60" s="29"/>
      <c r="AN60" s="29"/>
      <c r="AO60" s="29"/>
      <c r="AP60" s="29"/>
      <c r="AQ60" s="21">
        <f t="shared" si="16"/>
        <v>0</v>
      </c>
      <c r="AR60" s="29"/>
      <c r="AS60" s="29"/>
      <c r="AT60" s="29"/>
      <c r="AU60" s="29"/>
      <c r="AV60" s="29"/>
      <c r="AW60" s="214">
        <f t="shared" si="10"/>
        <v>0</v>
      </c>
      <c r="AX60" s="29"/>
      <c r="AY60" s="29"/>
      <c r="AZ60" s="29"/>
      <c r="BA60" s="29"/>
      <c r="BB60" s="353" t="s">
        <v>615</v>
      </c>
      <c r="BC60" s="21">
        <f t="shared" si="17"/>
        <v>920</v>
      </c>
      <c r="BD60" s="29"/>
      <c r="BE60" s="29"/>
      <c r="BF60" s="221">
        <v>920</v>
      </c>
      <c r="BG60" s="29"/>
      <c r="BH60" s="29"/>
      <c r="BI60" s="21">
        <f t="shared" si="18"/>
        <v>0</v>
      </c>
      <c r="BJ60" s="29"/>
      <c r="BK60" s="29"/>
      <c r="BL60" s="221"/>
      <c r="BM60" s="29"/>
      <c r="BN60" s="29"/>
      <c r="BO60" s="29"/>
      <c r="BP60" s="29"/>
      <c r="BQ60" s="29"/>
      <c r="BR60" s="29"/>
      <c r="BS60" s="29"/>
      <c r="BT60" s="29"/>
      <c r="BU60" s="29"/>
      <c r="BV60" s="29"/>
      <c r="BW60" s="29"/>
      <c r="BX60" s="29"/>
      <c r="BY60" s="29"/>
      <c r="BZ60" s="29"/>
      <c r="CA60" s="21">
        <f t="shared" si="19"/>
        <v>0</v>
      </c>
      <c r="CB60" s="29"/>
      <c r="CC60" s="29"/>
      <c r="CD60" s="29"/>
      <c r="CE60" s="29"/>
      <c r="CF60" s="29"/>
      <c r="CG60" s="41"/>
      <c r="CH60" s="21">
        <f t="shared" si="20"/>
        <v>0</v>
      </c>
      <c r="CI60" s="29"/>
      <c r="CJ60" s="29"/>
      <c r="CK60" s="29"/>
      <c r="CL60" s="29"/>
      <c r="CM60" s="29"/>
      <c r="CN60" s="29"/>
      <c r="CO60" s="29"/>
      <c r="CP60" s="21">
        <f t="shared" si="21"/>
        <v>0</v>
      </c>
      <c r="CQ60" s="29"/>
      <c r="CR60" s="29"/>
      <c r="CS60" s="29"/>
      <c r="CT60" s="29"/>
      <c r="CU60" s="29"/>
    </row>
    <row r="61" spans="1:99" ht="67.2" x14ac:dyDescent="0.3">
      <c r="A61" s="24"/>
      <c r="B61" s="34">
        <f t="shared" si="8"/>
        <v>5400</v>
      </c>
      <c r="C61" s="36">
        <f t="shared" si="9"/>
        <v>0</v>
      </c>
      <c r="D61" s="24">
        <f>N61+T61+AF61+AL61+AS61+BE61+CJ61</f>
        <v>0</v>
      </c>
      <c r="E61" s="292">
        <f t="shared" si="4"/>
        <v>3900</v>
      </c>
      <c r="F61" s="24">
        <f t="shared" si="5"/>
        <v>1500</v>
      </c>
      <c r="G61" s="29"/>
      <c r="H61" s="29"/>
      <c r="I61" s="29"/>
      <c r="J61" s="29"/>
      <c r="K61" s="363" t="s">
        <v>722</v>
      </c>
      <c r="L61" s="21">
        <f t="shared" si="11"/>
        <v>1500</v>
      </c>
      <c r="M61" s="29"/>
      <c r="N61" s="29"/>
      <c r="O61" s="29"/>
      <c r="P61" s="29">
        <v>1500</v>
      </c>
      <c r="Q61" s="29"/>
      <c r="R61" s="21">
        <f t="shared" si="12"/>
        <v>0</v>
      </c>
      <c r="S61" s="29"/>
      <c r="T61" s="29"/>
      <c r="U61" s="29"/>
      <c r="V61" s="29"/>
      <c r="W61" s="29"/>
      <c r="X61" s="21">
        <f t="shared" si="13"/>
        <v>0</v>
      </c>
      <c r="Y61" s="29"/>
      <c r="Z61" s="29"/>
      <c r="AA61" s="29"/>
      <c r="AB61" s="29"/>
      <c r="AC61" s="346" t="s">
        <v>880</v>
      </c>
      <c r="AD61" s="21">
        <f t="shared" si="14"/>
        <v>3200</v>
      </c>
      <c r="AE61" s="29"/>
      <c r="AF61" s="29"/>
      <c r="AG61" s="339">
        <v>3200</v>
      </c>
      <c r="AH61" s="29"/>
      <c r="AI61" s="41" t="s">
        <v>732</v>
      </c>
      <c r="AJ61" s="36">
        <f t="shared" si="15"/>
        <v>700</v>
      </c>
      <c r="AK61" s="29"/>
      <c r="AL61" s="29"/>
      <c r="AM61" s="29">
        <v>700</v>
      </c>
      <c r="AN61" s="29"/>
      <c r="AO61" s="29"/>
      <c r="AP61" s="29"/>
      <c r="AQ61" s="21">
        <f t="shared" si="16"/>
        <v>0</v>
      </c>
      <c r="AR61" s="29"/>
      <c r="AS61" s="29"/>
      <c r="AT61" s="29"/>
      <c r="AU61" s="29"/>
      <c r="AV61" s="29"/>
      <c r="AW61" s="214">
        <f t="shared" si="10"/>
        <v>0</v>
      </c>
      <c r="AX61" s="29"/>
      <c r="AY61" s="29"/>
      <c r="AZ61" s="29"/>
      <c r="BA61" s="29"/>
      <c r="BB61" s="41"/>
      <c r="BC61" s="21">
        <f t="shared" si="17"/>
        <v>0</v>
      </c>
      <c r="BD61" s="29"/>
      <c r="BE61" s="29"/>
      <c r="BF61" s="29"/>
      <c r="BG61" s="29"/>
      <c r="BH61" s="29"/>
      <c r="BI61" s="21">
        <f t="shared" si="18"/>
        <v>0</v>
      </c>
      <c r="BJ61" s="29"/>
      <c r="BK61" s="29"/>
      <c r="BL61" s="29"/>
      <c r="BM61" s="29"/>
      <c r="BN61" s="29"/>
      <c r="BO61" s="29"/>
      <c r="BP61" s="29"/>
      <c r="BQ61" s="29"/>
      <c r="BR61" s="29"/>
      <c r="BS61" s="29"/>
      <c r="BT61" s="29"/>
      <c r="BU61" s="29"/>
      <c r="BV61" s="29"/>
      <c r="BW61" s="29"/>
      <c r="BX61" s="29"/>
      <c r="BY61" s="29"/>
      <c r="BZ61" s="29"/>
      <c r="CA61" s="21">
        <f t="shared" si="19"/>
        <v>0</v>
      </c>
      <c r="CB61" s="29"/>
      <c r="CC61" s="29"/>
      <c r="CD61" s="29"/>
      <c r="CE61" s="29"/>
      <c r="CF61" s="29"/>
      <c r="CG61" s="41"/>
      <c r="CH61" s="21">
        <f t="shared" si="20"/>
        <v>0</v>
      </c>
      <c r="CI61" s="29"/>
      <c r="CJ61" s="29"/>
      <c r="CK61" s="29"/>
      <c r="CL61" s="29"/>
      <c r="CM61" s="29"/>
      <c r="CN61" s="29"/>
      <c r="CO61" s="29"/>
      <c r="CP61" s="21">
        <f t="shared" si="21"/>
        <v>0</v>
      </c>
      <c r="CQ61" s="29"/>
      <c r="CR61" s="29"/>
      <c r="CS61" s="29"/>
      <c r="CT61" s="29"/>
      <c r="CU61" s="29"/>
    </row>
    <row r="62" spans="1:99" ht="50.4" x14ac:dyDescent="0.3">
      <c r="A62" s="24"/>
      <c r="B62" s="34">
        <f t="shared" si="8"/>
        <v>5050</v>
      </c>
      <c r="C62" s="36">
        <f t="shared" si="9"/>
        <v>0</v>
      </c>
      <c r="D62" s="24">
        <f>N62+T62+AF62+AL62+AS62+BE62+CJ62</f>
        <v>0</v>
      </c>
      <c r="E62" s="292">
        <f t="shared" si="4"/>
        <v>1500</v>
      </c>
      <c r="F62" s="24">
        <f t="shared" si="5"/>
        <v>3550</v>
      </c>
      <c r="G62" s="29"/>
      <c r="H62" s="29"/>
      <c r="I62" s="29"/>
      <c r="J62" s="29"/>
      <c r="K62" s="363" t="s">
        <v>133</v>
      </c>
      <c r="L62" s="21">
        <f t="shared" si="11"/>
        <v>2550</v>
      </c>
      <c r="M62" s="29"/>
      <c r="N62" s="29"/>
      <c r="O62" s="29"/>
      <c r="P62" s="29">
        <v>2550</v>
      </c>
      <c r="Q62" s="29"/>
      <c r="R62" s="21">
        <f t="shared" si="12"/>
        <v>0</v>
      </c>
      <c r="S62" s="29"/>
      <c r="T62" s="29"/>
      <c r="U62" s="29"/>
      <c r="V62" s="29"/>
      <c r="W62" s="29"/>
      <c r="X62" s="21">
        <f t="shared" si="13"/>
        <v>0</v>
      </c>
      <c r="Y62" s="29"/>
      <c r="Z62" s="29"/>
      <c r="AA62" s="29"/>
      <c r="AB62" s="29"/>
      <c r="AC62" s="229" t="s">
        <v>134</v>
      </c>
      <c r="AD62" s="21">
        <f t="shared" si="14"/>
        <v>1500</v>
      </c>
      <c r="AE62" s="29"/>
      <c r="AF62" s="29"/>
      <c r="AG62" s="29">
        <v>1500</v>
      </c>
      <c r="AH62" s="29"/>
      <c r="AI62" s="369" t="s">
        <v>840</v>
      </c>
      <c r="AJ62" s="36">
        <f t="shared" si="15"/>
        <v>1000</v>
      </c>
      <c r="AK62" s="29"/>
      <c r="AL62" s="29"/>
      <c r="AM62" s="29"/>
      <c r="AN62" s="29"/>
      <c r="AO62" s="29">
        <v>1000</v>
      </c>
      <c r="AP62" s="29"/>
      <c r="AQ62" s="21">
        <f t="shared" si="16"/>
        <v>0</v>
      </c>
      <c r="AR62" s="29"/>
      <c r="AS62" s="29"/>
      <c r="AT62" s="29"/>
      <c r="AU62" s="29"/>
      <c r="AV62" s="29"/>
      <c r="AW62" s="214">
        <f t="shared" si="10"/>
        <v>0</v>
      </c>
      <c r="AX62" s="29"/>
      <c r="AY62" s="29"/>
      <c r="AZ62" s="29"/>
      <c r="BA62" s="29"/>
      <c r="BB62" s="41"/>
      <c r="BC62" s="21">
        <f t="shared" si="17"/>
        <v>0</v>
      </c>
      <c r="BD62" s="29"/>
      <c r="BE62" s="29"/>
      <c r="BF62" s="29"/>
      <c r="BG62" s="29"/>
      <c r="BH62" s="29"/>
      <c r="BI62" s="21">
        <f t="shared" si="18"/>
        <v>0</v>
      </c>
      <c r="BJ62" s="29"/>
      <c r="BK62" s="29"/>
      <c r="BL62" s="29"/>
      <c r="BM62" s="29"/>
      <c r="BN62" s="29"/>
      <c r="BO62" s="29"/>
      <c r="BP62" s="29"/>
      <c r="BQ62" s="29"/>
      <c r="BR62" s="29"/>
      <c r="BS62" s="29"/>
      <c r="BT62" s="29"/>
      <c r="BU62" s="29"/>
      <c r="BV62" s="29"/>
      <c r="BW62" s="29"/>
      <c r="BX62" s="29"/>
      <c r="BY62" s="29"/>
      <c r="BZ62" s="29"/>
      <c r="CA62" s="21">
        <f t="shared" si="19"/>
        <v>0</v>
      </c>
      <c r="CB62" s="29"/>
      <c r="CC62" s="29"/>
      <c r="CD62" s="29"/>
      <c r="CE62" s="29"/>
      <c r="CF62" s="29"/>
      <c r="CG62" s="41"/>
      <c r="CH62" s="21">
        <f t="shared" si="20"/>
        <v>0</v>
      </c>
      <c r="CI62" s="29"/>
      <c r="CJ62" s="29"/>
      <c r="CK62" s="29"/>
      <c r="CL62" s="29"/>
      <c r="CM62" s="29"/>
      <c r="CN62" s="29"/>
      <c r="CO62" s="29"/>
      <c r="CP62" s="21">
        <f t="shared" si="21"/>
        <v>0</v>
      </c>
      <c r="CQ62" s="29"/>
      <c r="CR62" s="29"/>
      <c r="CS62" s="29"/>
      <c r="CT62" s="29"/>
      <c r="CU62" s="29"/>
    </row>
    <row r="63" spans="1:99" ht="31.2" x14ac:dyDescent="0.3">
      <c r="A63" s="24"/>
      <c r="B63" s="34">
        <f t="shared" si="8"/>
        <v>5500</v>
      </c>
      <c r="C63" s="36">
        <f t="shared" si="9"/>
        <v>0</v>
      </c>
      <c r="D63" s="24"/>
      <c r="E63" s="292">
        <f t="shared" si="4"/>
        <v>0</v>
      </c>
      <c r="F63" s="24">
        <f t="shared" si="5"/>
        <v>5500</v>
      </c>
      <c r="G63" s="29"/>
      <c r="H63" s="29"/>
      <c r="I63" s="29"/>
      <c r="J63" s="29"/>
      <c r="K63" s="363" t="s">
        <v>694</v>
      </c>
      <c r="L63" s="21">
        <f t="shared" si="11"/>
        <v>4000</v>
      </c>
      <c r="M63" s="29"/>
      <c r="N63" s="29"/>
      <c r="O63" s="29"/>
      <c r="P63" s="29">
        <v>4000</v>
      </c>
      <c r="Q63" s="29"/>
      <c r="R63" s="21">
        <f t="shared" si="12"/>
        <v>0</v>
      </c>
      <c r="S63" s="29"/>
      <c r="T63" s="29"/>
      <c r="U63" s="29"/>
      <c r="V63" s="29"/>
      <c r="W63" s="29"/>
      <c r="X63" s="21">
        <f t="shared" si="13"/>
        <v>0</v>
      </c>
      <c r="Y63" s="29"/>
      <c r="AA63" s="29"/>
      <c r="AB63" s="29"/>
      <c r="AC63" s="365" t="s">
        <v>135</v>
      </c>
      <c r="AD63" s="21">
        <f t="shared" si="14"/>
        <v>1500</v>
      </c>
      <c r="AE63" s="29"/>
      <c r="AF63" s="29"/>
      <c r="AG63" s="29"/>
      <c r="AH63" s="29">
        <v>1500</v>
      </c>
      <c r="AI63" s="41"/>
      <c r="AJ63" s="36">
        <f t="shared" si="15"/>
        <v>0</v>
      </c>
      <c r="AK63" s="29"/>
      <c r="AL63" s="29"/>
      <c r="AM63" s="29"/>
      <c r="AN63" s="29"/>
      <c r="AO63" s="29"/>
      <c r="AP63" s="29"/>
      <c r="AQ63" s="21">
        <f t="shared" si="16"/>
        <v>0</v>
      </c>
      <c r="AR63" s="29"/>
      <c r="AS63" s="29"/>
      <c r="AT63" s="29"/>
      <c r="AU63" s="29"/>
      <c r="AV63" s="29"/>
      <c r="AW63" s="214">
        <f t="shared" si="10"/>
        <v>0</v>
      </c>
      <c r="AX63" s="29"/>
      <c r="AY63" s="29"/>
      <c r="AZ63" s="29"/>
      <c r="BA63" s="29"/>
      <c r="BB63" s="41"/>
      <c r="BC63" s="21">
        <f t="shared" si="17"/>
        <v>0</v>
      </c>
      <c r="BD63" s="29"/>
      <c r="BE63" s="29"/>
      <c r="BF63" s="29"/>
      <c r="BG63" s="29"/>
      <c r="BH63" s="29"/>
      <c r="BI63" s="21">
        <f t="shared" si="18"/>
        <v>0</v>
      </c>
      <c r="BJ63" s="29"/>
      <c r="BK63" s="29"/>
      <c r="BL63" s="29"/>
      <c r="BM63" s="29"/>
      <c r="BN63" s="29"/>
      <c r="BO63" s="29"/>
      <c r="BP63" s="29"/>
      <c r="BQ63" s="29"/>
      <c r="BR63" s="29"/>
      <c r="BS63" s="29"/>
      <c r="BT63" s="29"/>
      <c r="BU63" s="29"/>
      <c r="BV63" s="29"/>
      <c r="BW63" s="29"/>
      <c r="BX63" s="29"/>
      <c r="BY63" s="29"/>
      <c r="BZ63" s="29"/>
      <c r="CA63" s="21">
        <f t="shared" si="19"/>
        <v>0</v>
      </c>
      <c r="CB63" s="29"/>
      <c r="CC63" s="29"/>
      <c r="CD63" s="29"/>
      <c r="CE63" s="29"/>
      <c r="CF63" s="29"/>
      <c r="CG63" s="41"/>
      <c r="CH63" s="21">
        <f t="shared" si="20"/>
        <v>0</v>
      </c>
      <c r="CI63" s="29"/>
      <c r="CJ63" s="29"/>
      <c r="CK63" s="29"/>
      <c r="CL63" s="29"/>
      <c r="CM63" s="29"/>
      <c r="CN63" s="29"/>
      <c r="CO63" s="29"/>
      <c r="CP63" s="21">
        <f t="shared" si="21"/>
        <v>0</v>
      </c>
      <c r="CQ63" s="29"/>
      <c r="CR63" s="29"/>
      <c r="CS63" s="29"/>
      <c r="CT63" s="29"/>
      <c r="CU63" s="29"/>
    </row>
    <row r="64" spans="1:99" ht="45.6" customHeight="1" x14ac:dyDescent="0.3">
      <c r="A64" s="24"/>
      <c r="B64" s="34">
        <f t="shared" si="8"/>
        <v>2256.8000000000002</v>
      </c>
      <c r="C64" s="36">
        <f t="shared" si="9"/>
        <v>0</v>
      </c>
      <c r="D64" s="24">
        <f t="shared" ref="D64:D76" si="41">N64+T64+AF64+AL64+AS64+BE64+CJ64</f>
        <v>0</v>
      </c>
      <c r="E64" s="292">
        <f t="shared" si="4"/>
        <v>1156.8</v>
      </c>
      <c r="F64" s="24">
        <f t="shared" si="5"/>
        <v>1100</v>
      </c>
      <c r="G64" s="29"/>
      <c r="H64" s="29"/>
      <c r="I64" s="29"/>
      <c r="J64" s="29"/>
      <c r="K64" s="367" t="s">
        <v>833</v>
      </c>
      <c r="L64" s="21">
        <f t="shared" si="11"/>
        <v>1100</v>
      </c>
      <c r="M64" s="29"/>
      <c r="N64" s="29"/>
      <c r="O64" s="29"/>
      <c r="P64" s="29">
        <v>1100</v>
      </c>
      <c r="Q64" s="29"/>
      <c r="R64" s="21">
        <f t="shared" si="12"/>
        <v>0</v>
      </c>
      <c r="S64" s="29"/>
      <c r="T64" s="29"/>
      <c r="U64" s="29"/>
      <c r="V64" s="29"/>
      <c r="W64" s="29"/>
      <c r="X64" s="21">
        <f t="shared" si="13"/>
        <v>0</v>
      </c>
      <c r="Y64" s="29"/>
      <c r="Z64" s="29"/>
      <c r="AA64" s="29"/>
      <c r="AB64" s="29"/>
      <c r="AC64" s="222" t="s">
        <v>656</v>
      </c>
      <c r="AD64" s="21">
        <f t="shared" si="14"/>
        <v>1156.8</v>
      </c>
      <c r="AE64" s="29"/>
      <c r="AF64" s="29"/>
      <c r="AG64" s="223">
        <v>1156.8</v>
      </c>
      <c r="AH64" s="29"/>
      <c r="AI64" s="41"/>
      <c r="AJ64" s="36">
        <f t="shared" si="15"/>
        <v>0</v>
      </c>
      <c r="AK64" s="29"/>
      <c r="AL64" s="29"/>
      <c r="AM64" s="29"/>
      <c r="AN64" s="29"/>
      <c r="AO64" s="29"/>
      <c r="AP64" s="29"/>
      <c r="AQ64" s="21">
        <f t="shared" si="16"/>
        <v>0</v>
      </c>
      <c r="AR64" s="29"/>
      <c r="AS64" s="29"/>
      <c r="AT64" s="29"/>
      <c r="AU64" s="29"/>
      <c r="AV64" s="29"/>
      <c r="AW64" s="214">
        <f t="shared" si="10"/>
        <v>0</v>
      </c>
      <c r="AX64" s="29"/>
      <c r="AY64" s="29"/>
      <c r="AZ64" s="29"/>
      <c r="BA64" s="29"/>
      <c r="BB64" s="41"/>
      <c r="BC64" s="21">
        <f t="shared" si="17"/>
        <v>0</v>
      </c>
      <c r="BD64" s="29"/>
      <c r="BE64" s="29"/>
      <c r="BF64" s="29"/>
      <c r="BG64" s="29"/>
      <c r="BH64" s="29"/>
      <c r="BI64" s="21">
        <f t="shared" si="18"/>
        <v>0</v>
      </c>
      <c r="BJ64" s="29"/>
      <c r="BK64" s="29"/>
      <c r="BL64" s="29"/>
      <c r="BM64" s="29"/>
      <c r="BN64" s="29"/>
      <c r="BO64" s="29"/>
      <c r="BP64" s="29"/>
      <c r="BQ64" s="29"/>
      <c r="BR64" s="29"/>
      <c r="BS64" s="29"/>
      <c r="BT64" s="29"/>
      <c r="BU64" s="29"/>
      <c r="BV64" s="29"/>
      <c r="BW64" s="29"/>
      <c r="BX64" s="29"/>
      <c r="BY64" s="29"/>
      <c r="BZ64" s="29"/>
      <c r="CA64" s="21">
        <f t="shared" si="19"/>
        <v>0</v>
      </c>
      <c r="CB64" s="29"/>
      <c r="CC64" s="29"/>
      <c r="CD64" s="29"/>
      <c r="CE64" s="29"/>
      <c r="CF64" s="29"/>
      <c r="CG64" s="41"/>
      <c r="CH64" s="21">
        <f t="shared" si="20"/>
        <v>0</v>
      </c>
      <c r="CI64" s="29"/>
      <c r="CJ64" s="29"/>
      <c r="CK64" s="29"/>
      <c r="CL64" s="29"/>
      <c r="CM64" s="29"/>
      <c r="CN64" s="29"/>
      <c r="CO64" s="29"/>
      <c r="CP64" s="21">
        <f t="shared" si="21"/>
        <v>0</v>
      </c>
      <c r="CQ64" s="29"/>
      <c r="CR64" s="29"/>
      <c r="CS64" s="29"/>
      <c r="CT64" s="29"/>
      <c r="CU64" s="29"/>
    </row>
    <row r="65" spans="1:99" ht="41.4" x14ac:dyDescent="0.3">
      <c r="A65" s="24"/>
      <c r="B65" s="34">
        <f t="shared" si="8"/>
        <v>1044.5999999999999</v>
      </c>
      <c r="C65" s="36">
        <f t="shared" si="9"/>
        <v>0</v>
      </c>
      <c r="D65" s="24">
        <f t="shared" si="41"/>
        <v>0</v>
      </c>
      <c r="E65" s="292">
        <f t="shared" si="4"/>
        <v>1044.5999999999999</v>
      </c>
      <c r="F65" s="24">
        <f t="shared" si="5"/>
        <v>0</v>
      </c>
      <c r="G65" s="29"/>
      <c r="H65" s="29"/>
      <c r="I65" s="29"/>
      <c r="J65" s="29"/>
      <c r="K65" s="41"/>
      <c r="L65" s="21">
        <f t="shared" si="11"/>
        <v>0</v>
      </c>
      <c r="M65" s="29"/>
      <c r="N65" s="29"/>
      <c r="O65" s="29"/>
      <c r="P65" s="29"/>
      <c r="Q65" s="29"/>
      <c r="R65" s="21">
        <f t="shared" si="12"/>
        <v>0</v>
      </c>
      <c r="S65" s="29"/>
      <c r="T65" s="29"/>
      <c r="U65" s="29"/>
      <c r="V65" s="29"/>
      <c r="W65" s="29"/>
      <c r="X65" s="21">
        <f t="shared" si="13"/>
        <v>0</v>
      </c>
      <c r="Y65" s="29"/>
      <c r="Z65" s="29"/>
      <c r="AA65" s="29"/>
      <c r="AB65" s="29"/>
      <c r="AC65" s="236" t="s">
        <v>766</v>
      </c>
      <c r="AD65" s="21">
        <f t="shared" si="14"/>
        <v>1044.5999999999999</v>
      </c>
      <c r="AE65" s="29"/>
      <c r="AF65" s="29"/>
      <c r="AG65" s="223">
        <v>1044.5999999999999</v>
      </c>
      <c r="AH65" s="29"/>
      <c r="AI65" s="41"/>
      <c r="AJ65" s="36">
        <f t="shared" si="15"/>
        <v>0</v>
      </c>
      <c r="AK65" s="29"/>
      <c r="AL65" s="29"/>
      <c r="AM65" s="29"/>
      <c r="AN65" s="29"/>
      <c r="AO65" s="29"/>
      <c r="AP65" s="29"/>
      <c r="AQ65" s="21">
        <f t="shared" si="16"/>
        <v>0</v>
      </c>
      <c r="AR65" s="29"/>
      <c r="AS65" s="29"/>
      <c r="AT65" s="29"/>
      <c r="AU65" s="29"/>
      <c r="AV65" s="29"/>
      <c r="AW65" s="214">
        <f t="shared" si="10"/>
        <v>0</v>
      </c>
      <c r="AX65" s="29"/>
      <c r="AY65" s="29"/>
      <c r="AZ65" s="29"/>
      <c r="BA65" s="29"/>
      <c r="BB65" s="41"/>
      <c r="BC65" s="21">
        <f t="shared" si="17"/>
        <v>0</v>
      </c>
      <c r="BD65" s="29"/>
      <c r="BE65" s="29"/>
      <c r="BF65" s="29"/>
      <c r="BG65" s="29"/>
      <c r="BH65" s="29"/>
      <c r="BI65" s="21">
        <f t="shared" si="18"/>
        <v>0</v>
      </c>
      <c r="BJ65" s="29"/>
      <c r="BK65" s="29"/>
      <c r="BL65" s="29"/>
      <c r="BM65" s="29"/>
      <c r="BN65" s="29"/>
      <c r="BO65" s="29"/>
      <c r="BP65" s="29"/>
      <c r="BQ65" s="29"/>
      <c r="BR65" s="29"/>
      <c r="BS65" s="29"/>
      <c r="BT65" s="29"/>
      <c r="BU65" s="29"/>
      <c r="BV65" s="29"/>
      <c r="BW65" s="29"/>
      <c r="BX65" s="29"/>
      <c r="BY65" s="29"/>
      <c r="BZ65" s="29"/>
      <c r="CA65" s="21">
        <f t="shared" si="19"/>
        <v>0</v>
      </c>
      <c r="CB65" s="29"/>
      <c r="CC65" s="29"/>
      <c r="CD65" s="29"/>
      <c r="CE65" s="29"/>
      <c r="CF65" s="29"/>
      <c r="CG65" s="41"/>
      <c r="CH65" s="21">
        <f t="shared" si="20"/>
        <v>0</v>
      </c>
      <c r="CI65" s="29"/>
      <c r="CJ65" s="29"/>
      <c r="CK65" s="29"/>
      <c r="CL65" s="29"/>
      <c r="CM65" s="29"/>
      <c r="CN65" s="29"/>
      <c r="CO65" s="29"/>
      <c r="CP65" s="21">
        <f t="shared" si="21"/>
        <v>0</v>
      </c>
      <c r="CQ65" s="29"/>
      <c r="CR65" s="29"/>
      <c r="CS65" s="29"/>
      <c r="CT65" s="29"/>
      <c r="CU65" s="29"/>
    </row>
    <row r="66" spans="1:99" ht="50.4" x14ac:dyDescent="0.3">
      <c r="A66" s="24"/>
      <c r="B66" s="34">
        <f t="shared" si="8"/>
        <v>562.1</v>
      </c>
      <c r="C66" s="36">
        <f t="shared" si="9"/>
        <v>0</v>
      </c>
      <c r="D66" s="24">
        <f t="shared" si="41"/>
        <v>0</v>
      </c>
      <c r="E66" s="292">
        <f t="shared" si="4"/>
        <v>562.1</v>
      </c>
      <c r="F66" s="24">
        <f t="shared" si="5"/>
        <v>0</v>
      </c>
      <c r="G66" s="29"/>
      <c r="H66" s="29"/>
      <c r="I66" s="29"/>
      <c r="J66" s="29"/>
      <c r="K66" s="41"/>
      <c r="L66" s="21">
        <f t="shared" si="11"/>
        <v>0</v>
      </c>
      <c r="M66" s="29"/>
      <c r="N66" s="29"/>
      <c r="O66" s="29"/>
      <c r="P66" s="29"/>
      <c r="Q66" s="29"/>
      <c r="R66" s="21">
        <f t="shared" si="12"/>
        <v>0</v>
      </c>
      <c r="S66" s="29"/>
      <c r="T66" s="29"/>
      <c r="U66" s="29"/>
      <c r="V66" s="29"/>
      <c r="W66" s="29"/>
      <c r="X66" s="21">
        <f t="shared" si="13"/>
        <v>0</v>
      </c>
      <c r="Y66" s="29"/>
      <c r="Z66" s="29"/>
      <c r="AA66" s="29"/>
      <c r="AB66" s="29"/>
      <c r="AC66" s="222" t="s">
        <v>663</v>
      </c>
      <c r="AD66" s="21">
        <f t="shared" si="14"/>
        <v>562.1</v>
      </c>
      <c r="AE66" s="29"/>
      <c r="AF66" s="29"/>
      <c r="AG66" s="221">
        <v>562.1</v>
      </c>
      <c r="AH66" s="29"/>
      <c r="AI66" s="41"/>
      <c r="AJ66" s="36">
        <f t="shared" si="15"/>
        <v>0</v>
      </c>
      <c r="AK66" s="29"/>
      <c r="AL66" s="29"/>
      <c r="AM66" s="29"/>
      <c r="AN66" s="29"/>
      <c r="AO66" s="29"/>
      <c r="AP66" s="29"/>
      <c r="AQ66" s="21">
        <f t="shared" si="16"/>
        <v>0</v>
      </c>
      <c r="AR66" s="29"/>
      <c r="AS66" s="29"/>
      <c r="AT66" s="29"/>
      <c r="AU66" s="29"/>
      <c r="AV66" s="29"/>
      <c r="AW66" s="214">
        <f t="shared" si="10"/>
        <v>0</v>
      </c>
      <c r="AX66" s="29"/>
      <c r="AY66" s="29"/>
      <c r="AZ66" s="29"/>
      <c r="BA66" s="29"/>
      <c r="BB66" s="41"/>
      <c r="BC66" s="21">
        <f t="shared" si="17"/>
        <v>0</v>
      </c>
      <c r="BD66" s="29"/>
      <c r="BE66" s="29"/>
      <c r="BF66" s="29"/>
      <c r="BG66" s="29"/>
      <c r="BH66" s="29"/>
      <c r="BI66" s="21">
        <f t="shared" si="18"/>
        <v>0</v>
      </c>
      <c r="BJ66" s="29"/>
      <c r="BK66" s="29"/>
      <c r="BL66" s="29"/>
      <c r="BM66" s="29"/>
      <c r="BN66" s="29"/>
      <c r="BO66" s="29"/>
      <c r="BP66" s="29"/>
      <c r="BQ66" s="29"/>
      <c r="BR66" s="29"/>
      <c r="BS66" s="29"/>
      <c r="BT66" s="29"/>
      <c r="BU66" s="29"/>
      <c r="BV66" s="29"/>
      <c r="BW66" s="29"/>
      <c r="BX66" s="29"/>
      <c r="BY66" s="29"/>
      <c r="BZ66" s="29"/>
      <c r="CA66" s="21">
        <f t="shared" si="19"/>
        <v>0</v>
      </c>
      <c r="CB66" s="29"/>
      <c r="CC66" s="29"/>
      <c r="CD66" s="29"/>
      <c r="CE66" s="29"/>
      <c r="CF66" s="29"/>
      <c r="CG66" s="41"/>
      <c r="CH66" s="21">
        <f t="shared" si="20"/>
        <v>0</v>
      </c>
      <c r="CI66" s="29"/>
      <c r="CJ66" s="29"/>
      <c r="CK66" s="29"/>
      <c r="CL66" s="29"/>
      <c r="CM66" s="29"/>
      <c r="CN66" s="29"/>
      <c r="CO66" s="29"/>
      <c r="CP66" s="21">
        <f t="shared" si="21"/>
        <v>0</v>
      </c>
      <c r="CQ66" s="29"/>
      <c r="CR66" s="29"/>
      <c r="CS66" s="29"/>
      <c r="CT66" s="29"/>
      <c r="CU66" s="29"/>
    </row>
    <row r="67" spans="1:99" ht="46.8" x14ac:dyDescent="0.3">
      <c r="A67" s="24"/>
      <c r="B67" s="34">
        <f t="shared" si="8"/>
        <v>3500</v>
      </c>
      <c r="C67" s="36">
        <f t="shared" si="9"/>
        <v>0</v>
      </c>
      <c r="D67" s="24">
        <f t="shared" si="41"/>
        <v>0</v>
      </c>
      <c r="E67" s="292">
        <f t="shared" si="4"/>
        <v>0</v>
      </c>
      <c r="F67" s="24">
        <f t="shared" si="5"/>
        <v>3500</v>
      </c>
      <c r="G67" s="29"/>
      <c r="H67" s="29"/>
      <c r="I67" s="29"/>
      <c r="J67" s="29"/>
      <c r="K67" s="41"/>
      <c r="L67" s="21">
        <f t="shared" si="11"/>
        <v>0</v>
      </c>
      <c r="M67" s="29"/>
      <c r="N67" s="29"/>
      <c r="O67" s="29"/>
      <c r="P67" s="29"/>
      <c r="Q67" s="29"/>
      <c r="R67" s="21">
        <f t="shared" si="12"/>
        <v>0</v>
      </c>
      <c r="S67" s="29"/>
      <c r="T67" s="29"/>
      <c r="U67" s="29"/>
      <c r="V67" s="29"/>
      <c r="W67" s="29"/>
      <c r="X67" s="21">
        <f t="shared" si="13"/>
        <v>0</v>
      </c>
      <c r="Y67" s="29"/>
      <c r="Z67" s="29"/>
      <c r="AA67" s="29"/>
      <c r="AB67" s="29"/>
      <c r="AC67" s="369" t="s">
        <v>862</v>
      </c>
      <c r="AD67" s="21">
        <f t="shared" si="14"/>
        <v>3500</v>
      </c>
      <c r="AE67" s="29"/>
      <c r="AF67" s="29"/>
      <c r="AG67" s="29"/>
      <c r="AH67" s="29">
        <v>3500</v>
      </c>
      <c r="AI67" s="41"/>
      <c r="AJ67" s="36">
        <f t="shared" si="15"/>
        <v>0</v>
      </c>
      <c r="AK67" s="29"/>
      <c r="AL67" s="29"/>
      <c r="AM67" s="29"/>
      <c r="AN67" s="29"/>
      <c r="AO67" s="29"/>
      <c r="AP67" s="29"/>
      <c r="AQ67" s="21">
        <f t="shared" si="16"/>
        <v>0</v>
      </c>
      <c r="AR67" s="29"/>
      <c r="AS67" s="29"/>
      <c r="AT67" s="29"/>
      <c r="AU67" s="29"/>
      <c r="AV67" s="29"/>
      <c r="AW67" s="214">
        <f t="shared" si="10"/>
        <v>0</v>
      </c>
      <c r="AX67" s="29"/>
      <c r="AY67" s="29"/>
      <c r="AZ67" s="29"/>
      <c r="BA67" s="29"/>
      <c r="BB67" s="41"/>
      <c r="BC67" s="21">
        <f t="shared" si="17"/>
        <v>0</v>
      </c>
      <c r="BD67" s="29"/>
      <c r="BE67" s="29"/>
      <c r="BF67" s="29"/>
      <c r="BG67" s="29"/>
      <c r="BH67" s="29"/>
      <c r="BI67" s="21">
        <f t="shared" si="18"/>
        <v>0</v>
      </c>
      <c r="BJ67" s="29"/>
      <c r="BK67" s="29"/>
      <c r="BL67" s="29"/>
      <c r="BM67" s="29"/>
      <c r="BN67" s="29"/>
      <c r="BO67" s="29"/>
      <c r="BP67" s="29"/>
      <c r="BQ67" s="29"/>
      <c r="BR67" s="29"/>
      <c r="BS67" s="29"/>
      <c r="BT67" s="29"/>
      <c r="BU67" s="29"/>
      <c r="BV67" s="29"/>
      <c r="BW67" s="29"/>
      <c r="BX67" s="29"/>
      <c r="BY67" s="29"/>
      <c r="BZ67" s="29"/>
      <c r="CA67" s="21">
        <f t="shared" si="19"/>
        <v>0</v>
      </c>
      <c r="CB67" s="29"/>
      <c r="CC67" s="29"/>
      <c r="CD67" s="29"/>
      <c r="CE67" s="29"/>
      <c r="CF67" s="29"/>
      <c r="CG67" s="41"/>
      <c r="CH67" s="21">
        <f t="shared" si="20"/>
        <v>0</v>
      </c>
      <c r="CI67" s="29"/>
      <c r="CJ67" s="29"/>
      <c r="CK67" s="29"/>
      <c r="CL67" s="29"/>
      <c r="CM67" s="29"/>
      <c r="CN67" s="29"/>
      <c r="CO67" s="29"/>
      <c r="CP67" s="21">
        <f t="shared" si="21"/>
        <v>0</v>
      </c>
      <c r="CQ67" s="29"/>
      <c r="CR67" s="29"/>
      <c r="CS67" s="29"/>
      <c r="CT67" s="29"/>
      <c r="CU67" s="29"/>
    </row>
    <row r="68" spans="1:99" x14ac:dyDescent="0.3">
      <c r="A68" s="24"/>
      <c r="B68" s="34">
        <f t="shared" ref="B68" si="42">H68+L68+R68+X68+AD68+AJ68+AQ68+AW68+BC68+BO68+BR68+BU68+BX68+CA68+CH68+CP68</f>
        <v>0</v>
      </c>
      <c r="C68" s="36">
        <f t="shared" ref="C68" si="43">I68+M68+S68+Y68+AE68+AK68+AR68+AX68+BD68+BP68+BS68+BV68+BY68+CB68+CI68</f>
        <v>0</v>
      </c>
      <c r="D68" s="24">
        <f t="shared" si="41"/>
        <v>0</v>
      </c>
      <c r="E68" s="292">
        <f t="shared" si="4"/>
        <v>0</v>
      </c>
      <c r="F68" s="24">
        <f t="shared" ref="F68" si="44">P68+V68+AH68+AO68+AU68+BG68+CL68</f>
        <v>0</v>
      </c>
      <c r="G68" s="29"/>
      <c r="H68" s="29"/>
      <c r="I68" s="29"/>
      <c r="J68" s="29"/>
      <c r="K68" s="41"/>
      <c r="L68" s="21">
        <f t="shared" ref="L68" si="45">SUM(N68:P68)</f>
        <v>0</v>
      </c>
      <c r="M68" s="29"/>
      <c r="N68" s="29"/>
      <c r="O68" s="29"/>
      <c r="P68" s="29"/>
      <c r="Q68" s="29"/>
      <c r="R68" s="21">
        <f t="shared" ref="R68" si="46">SUM(T68:V68)</f>
        <v>0</v>
      </c>
      <c r="S68" s="29"/>
      <c r="T68" s="29"/>
      <c r="U68" s="29"/>
      <c r="V68" s="29"/>
      <c r="W68" s="29"/>
      <c r="X68" s="21">
        <f t="shared" ref="X68" si="47">SUM(Z68:AB68)</f>
        <v>0</v>
      </c>
      <c r="Y68" s="29"/>
      <c r="Z68" s="29"/>
      <c r="AA68" s="29"/>
      <c r="AB68" s="29"/>
      <c r="AC68" s="224"/>
      <c r="AD68" s="21">
        <f t="shared" ref="AD68" si="48">SUM(AF68:AH68)</f>
        <v>0</v>
      </c>
      <c r="AE68" s="29"/>
      <c r="AF68" s="29"/>
      <c r="AG68" s="29"/>
      <c r="AH68" s="29"/>
      <c r="AI68" s="41"/>
      <c r="AJ68" s="36">
        <f t="shared" ref="AJ68" si="49">AL68+AM68+AO68</f>
        <v>0</v>
      </c>
      <c r="AK68" s="29"/>
      <c r="AL68" s="29"/>
      <c r="AM68" s="29"/>
      <c r="AN68" s="29"/>
      <c r="AO68" s="29"/>
      <c r="AP68" s="29"/>
      <c r="AQ68" s="21">
        <f t="shared" ref="AQ68" si="50">SUM(AS68:AU68)</f>
        <v>0</v>
      </c>
      <c r="AR68" s="29"/>
      <c r="AS68" s="29"/>
      <c r="AT68" s="29"/>
      <c r="AU68" s="29"/>
      <c r="AV68" s="29"/>
      <c r="AW68" s="214">
        <f t="shared" ref="AW68" si="51">SUM(AY68:BA68)</f>
        <v>0</v>
      </c>
      <c r="AX68" s="29"/>
      <c r="AY68" s="29"/>
      <c r="AZ68" s="29"/>
      <c r="BA68" s="29"/>
      <c r="BB68" s="41"/>
      <c r="BC68" s="21">
        <f t="shared" si="17"/>
        <v>0</v>
      </c>
      <c r="BD68" s="29"/>
      <c r="BE68" s="29"/>
      <c r="BF68" s="29"/>
      <c r="BG68" s="29"/>
      <c r="BH68" s="29"/>
      <c r="BI68" s="21">
        <f t="shared" si="18"/>
        <v>0</v>
      </c>
      <c r="BJ68" s="29"/>
      <c r="BK68" s="29"/>
      <c r="BL68" s="29"/>
      <c r="BM68" s="29"/>
      <c r="BN68" s="29"/>
      <c r="BO68" s="29"/>
      <c r="BP68" s="29"/>
      <c r="BQ68" s="29"/>
      <c r="BR68" s="29"/>
      <c r="BS68" s="29"/>
      <c r="BT68" s="29"/>
      <c r="BU68" s="29"/>
      <c r="BV68" s="29"/>
      <c r="BW68" s="29"/>
      <c r="BX68" s="29"/>
      <c r="BY68" s="29"/>
      <c r="BZ68" s="29"/>
      <c r="CA68" s="21">
        <f t="shared" ref="CA68" si="52">SUM(CC68:CE68)</f>
        <v>0</v>
      </c>
      <c r="CB68" s="29"/>
      <c r="CC68" s="29"/>
      <c r="CD68" s="29"/>
      <c r="CE68" s="29"/>
      <c r="CF68" s="29"/>
      <c r="CG68" s="41"/>
      <c r="CH68" s="21">
        <f t="shared" ref="CH68" si="53">SUM(CJ68:CL68)</f>
        <v>0</v>
      </c>
      <c r="CI68" s="29"/>
      <c r="CJ68" s="29"/>
      <c r="CK68" s="29"/>
      <c r="CL68" s="29"/>
      <c r="CM68" s="29"/>
      <c r="CN68" s="29"/>
      <c r="CO68" s="29"/>
      <c r="CP68" s="21">
        <f t="shared" ref="CP68" si="54">SUM(CR68:CT68)</f>
        <v>0</v>
      </c>
      <c r="CQ68" s="29"/>
      <c r="CR68" s="29"/>
      <c r="CS68" s="29"/>
      <c r="CT68" s="29"/>
      <c r="CU68" s="29"/>
    </row>
    <row r="69" spans="1:99" x14ac:dyDescent="0.3">
      <c r="A69" s="24"/>
      <c r="B69" s="34">
        <f t="shared" ref="B69" si="55">H69+L69+R69+X69+AD69+AJ69+AQ69+AW69+BC69+BO69+BR69+BU69+BX69+CA69+CH69+CP69</f>
        <v>0</v>
      </c>
      <c r="C69" s="36">
        <f t="shared" ref="C69" si="56">I69+M69+S69+Y69+AE69+AK69+AR69+AX69+BD69+BP69+BS69+BV69+BY69+CB69+CI69</f>
        <v>0</v>
      </c>
      <c r="D69" s="24">
        <f t="shared" si="41"/>
        <v>0</v>
      </c>
      <c r="E69" s="292">
        <f t="shared" si="4"/>
        <v>0</v>
      </c>
      <c r="F69" s="24">
        <f t="shared" ref="F69" si="57">P69+V69+AH69+AO69+AU69+BG69+CL69</f>
        <v>0</v>
      </c>
      <c r="G69" s="29"/>
      <c r="H69" s="29"/>
      <c r="I69" s="29"/>
      <c r="J69" s="29"/>
      <c r="K69" s="41"/>
      <c r="L69" s="21">
        <f t="shared" ref="L69" si="58">SUM(N69:P69)</f>
        <v>0</v>
      </c>
      <c r="M69" s="29"/>
      <c r="N69" s="29"/>
      <c r="O69" s="29"/>
      <c r="P69" s="29"/>
      <c r="Q69" s="29"/>
      <c r="R69" s="21">
        <f t="shared" ref="R69" si="59">SUM(T69:V69)</f>
        <v>0</v>
      </c>
      <c r="S69" s="29"/>
      <c r="T69" s="29"/>
      <c r="U69" s="29"/>
      <c r="V69" s="29"/>
      <c r="W69" s="29"/>
      <c r="X69" s="21">
        <f t="shared" ref="X69" si="60">SUM(Z69:AB69)</f>
        <v>0</v>
      </c>
      <c r="Y69" s="29"/>
      <c r="Z69" s="29"/>
      <c r="AA69" s="29"/>
      <c r="AB69" s="29"/>
      <c r="AC69" s="37"/>
      <c r="AD69" s="21">
        <f t="shared" ref="AD69" si="61">SUM(AF69:AH69)</f>
        <v>0</v>
      </c>
      <c r="AE69" s="29"/>
      <c r="AF69" s="29"/>
      <c r="AG69" s="29"/>
      <c r="AH69" s="29"/>
      <c r="AI69" s="41"/>
      <c r="AJ69" s="36">
        <f t="shared" ref="AJ69" si="62">AL69+AM69+AO69</f>
        <v>0</v>
      </c>
      <c r="AK69" s="29"/>
      <c r="AL69" s="29"/>
      <c r="AM69" s="29"/>
      <c r="AN69" s="29"/>
      <c r="AO69" s="29"/>
      <c r="AP69" s="29"/>
      <c r="AQ69" s="21">
        <f t="shared" ref="AQ69" si="63">SUM(AS69:AU69)</f>
        <v>0</v>
      </c>
      <c r="AR69" s="29"/>
      <c r="AS69" s="29"/>
      <c r="AT69" s="29"/>
      <c r="AU69" s="29"/>
      <c r="AV69" s="29"/>
      <c r="AW69" s="214">
        <f t="shared" ref="AW69" si="64">SUM(AY69:BA69)</f>
        <v>0</v>
      </c>
      <c r="AX69" s="29"/>
      <c r="AY69" s="29"/>
      <c r="AZ69" s="29"/>
      <c r="BA69" s="29"/>
      <c r="BB69" s="41"/>
      <c r="BC69" s="21">
        <f t="shared" si="17"/>
        <v>0</v>
      </c>
      <c r="BD69" s="29"/>
      <c r="BE69" s="29"/>
      <c r="BF69" s="29"/>
      <c r="BG69" s="29"/>
      <c r="BH69" s="29"/>
      <c r="BI69" s="21">
        <f t="shared" si="18"/>
        <v>0</v>
      </c>
      <c r="BJ69" s="29"/>
      <c r="BK69" s="29"/>
      <c r="BL69" s="29"/>
      <c r="BM69" s="29"/>
      <c r="BN69" s="29"/>
      <c r="BO69" s="29"/>
      <c r="BP69" s="29"/>
      <c r="BQ69" s="29"/>
      <c r="BR69" s="29"/>
      <c r="BS69" s="29"/>
      <c r="BT69" s="29"/>
      <c r="BU69" s="29"/>
      <c r="BV69" s="29"/>
      <c r="BW69" s="29"/>
      <c r="BX69" s="29"/>
      <c r="BY69" s="29"/>
      <c r="BZ69" s="29"/>
      <c r="CA69" s="21">
        <f t="shared" ref="CA69" si="65">SUM(CC69:CE69)</f>
        <v>0</v>
      </c>
      <c r="CB69" s="29"/>
      <c r="CC69" s="29"/>
      <c r="CD69" s="29"/>
      <c r="CE69" s="29"/>
      <c r="CF69" s="29"/>
      <c r="CG69" s="41"/>
      <c r="CH69" s="21">
        <f t="shared" ref="CH69" si="66">SUM(CJ69:CL69)</f>
        <v>0</v>
      </c>
      <c r="CI69" s="29"/>
      <c r="CJ69" s="29"/>
      <c r="CK69" s="29"/>
      <c r="CL69" s="29"/>
      <c r="CM69" s="29"/>
      <c r="CN69" s="29"/>
      <c r="CO69" s="29"/>
      <c r="CP69" s="21">
        <f t="shared" ref="CP69" si="67">SUM(CR69:CT69)</f>
        <v>0</v>
      </c>
      <c r="CQ69" s="29"/>
      <c r="CR69" s="29"/>
      <c r="CS69" s="29"/>
      <c r="CT69" s="29"/>
      <c r="CU69" s="29"/>
    </row>
    <row r="70" spans="1:99" x14ac:dyDescent="0.3">
      <c r="A70" s="24"/>
      <c r="B70" s="34">
        <f t="shared" si="8"/>
        <v>0</v>
      </c>
      <c r="C70" s="36">
        <f t="shared" si="9"/>
        <v>0</v>
      </c>
      <c r="D70" s="24">
        <f t="shared" si="41"/>
        <v>0</v>
      </c>
      <c r="E70" s="292">
        <f t="shared" ref="E70:E135" si="68">O70+U70+AG70+AM70+AT70+BF70+CK70+AA70+CD70+CS70+AZ70+BL70</f>
        <v>0</v>
      </c>
      <c r="F70" s="24">
        <f t="shared" si="5"/>
        <v>0</v>
      </c>
      <c r="G70" s="29"/>
      <c r="H70" s="29"/>
      <c r="I70" s="29"/>
      <c r="J70" s="29"/>
      <c r="K70" s="41"/>
      <c r="L70" s="21">
        <f t="shared" si="11"/>
        <v>0</v>
      </c>
      <c r="M70" s="29"/>
      <c r="N70" s="29"/>
      <c r="O70" s="29"/>
      <c r="P70" s="29"/>
      <c r="Q70" s="29"/>
      <c r="R70" s="21">
        <f t="shared" si="12"/>
        <v>0</v>
      </c>
      <c r="S70" s="29"/>
      <c r="T70" s="29"/>
      <c r="U70" s="29"/>
      <c r="V70" s="29"/>
      <c r="W70" s="29"/>
      <c r="X70" s="21">
        <f t="shared" si="13"/>
        <v>0</v>
      </c>
      <c r="Y70" s="29"/>
      <c r="Z70" s="29"/>
      <c r="AA70" s="29"/>
      <c r="AB70" s="29"/>
      <c r="AC70" s="37"/>
      <c r="AD70" s="21">
        <f t="shared" si="14"/>
        <v>0</v>
      </c>
      <c r="AE70" s="29"/>
      <c r="AF70" s="29"/>
      <c r="AG70" s="29"/>
      <c r="AH70" s="29"/>
      <c r="AI70" s="41"/>
      <c r="AJ70" s="36">
        <f t="shared" si="15"/>
        <v>0</v>
      </c>
      <c r="AK70" s="29"/>
      <c r="AL70" s="29"/>
      <c r="AM70" s="29"/>
      <c r="AN70" s="29"/>
      <c r="AO70" s="29"/>
      <c r="AP70" s="29"/>
      <c r="AQ70" s="21">
        <f t="shared" si="16"/>
        <v>0</v>
      </c>
      <c r="AR70" s="29"/>
      <c r="AS70" s="29"/>
      <c r="AT70" s="29"/>
      <c r="AU70" s="29"/>
      <c r="AV70" s="29"/>
      <c r="AW70" s="214">
        <f t="shared" si="10"/>
        <v>0</v>
      </c>
      <c r="AX70" s="29"/>
      <c r="AY70" s="29"/>
      <c r="AZ70" s="29"/>
      <c r="BA70" s="29"/>
      <c r="BB70" s="41"/>
      <c r="BC70" s="21">
        <f t="shared" si="17"/>
        <v>0</v>
      </c>
      <c r="BD70" s="29"/>
      <c r="BE70" s="29"/>
      <c r="BF70" s="29"/>
      <c r="BG70" s="29"/>
      <c r="BH70" s="29"/>
      <c r="BI70" s="21">
        <f t="shared" si="18"/>
        <v>0</v>
      </c>
      <c r="BJ70" s="29"/>
      <c r="BK70" s="29"/>
      <c r="BL70" s="29"/>
      <c r="BM70" s="29"/>
      <c r="BN70" s="29"/>
      <c r="BO70" s="29"/>
      <c r="BP70" s="29"/>
      <c r="BQ70" s="29"/>
      <c r="BR70" s="29"/>
      <c r="BS70" s="29"/>
      <c r="BT70" s="29"/>
      <c r="BU70" s="29"/>
      <c r="BV70" s="29"/>
      <c r="BW70" s="29"/>
      <c r="BX70" s="29"/>
      <c r="BY70" s="29"/>
      <c r="BZ70" s="29"/>
      <c r="CA70" s="21">
        <f t="shared" si="19"/>
        <v>0</v>
      </c>
      <c r="CB70" s="29"/>
      <c r="CC70" s="29"/>
      <c r="CD70" s="29"/>
      <c r="CE70" s="29"/>
      <c r="CF70" s="29"/>
      <c r="CG70" s="41"/>
      <c r="CH70" s="21">
        <f t="shared" si="20"/>
        <v>0</v>
      </c>
      <c r="CI70" s="29"/>
      <c r="CJ70" s="29"/>
      <c r="CK70" s="29"/>
      <c r="CL70" s="29"/>
      <c r="CM70" s="29"/>
      <c r="CN70" s="29"/>
      <c r="CO70" s="29"/>
      <c r="CP70" s="21">
        <f t="shared" si="21"/>
        <v>0</v>
      </c>
      <c r="CQ70" s="29"/>
      <c r="CR70" s="29"/>
      <c r="CS70" s="29"/>
      <c r="CT70" s="29"/>
      <c r="CU70" s="29"/>
    </row>
    <row r="71" spans="1:99" s="297" customFormat="1" x14ac:dyDescent="0.3">
      <c r="A71" s="214" t="s">
        <v>136</v>
      </c>
      <c r="B71" s="34">
        <f t="shared" si="8"/>
        <v>69778.600000000006</v>
      </c>
      <c r="C71" s="34">
        <f t="shared" si="9"/>
        <v>200</v>
      </c>
      <c r="D71" s="214">
        <f t="shared" si="41"/>
        <v>2021.6</v>
      </c>
      <c r="E71" s="292">
        <f t="shared" si="68"/>
        <v>44842</v>
      </c>
      <c r="F71" s="214">
        <f>P71+V71+AH71+AO71+AU71+BG71+CL71</f>
        <v>22915</v>
      </c>
      <c r="G71" s="42">
        <f>SUM(G72:G87)</f>
        <v>0</v>
      </c>
      <c r="H71" s="42">
        <f>SUM(H72:H87)</f>
        <v>0</v>
      </c>
      <c r="I71" s="42">
        <f t="shared" ref="I71:P71" si="69">SUM(I72:I87)</f>
        <v>200</v>
      </c>
      <c r="J71" s="42">
        <f t="shared" si="69"/>
        <v>0</v>
      </c>
      <c r="K71" s="42">
        <f t="shared" si="69"/>
        <v>0</v>
      </c>
      <c r="L71" s="21">
        <f t="shared" si="11"/>
        <v>29350</v>
      </c>
      <c r="M71" s="42">
        <f t="shared" si="69"/>
        <v>0</v>
      </c>
      <c r="N71" s="42">
        <f t="shared" si="69"/>
        <v>0</v>
      </c>
      <c r="O71" s="42">
        <f t="shared" si="69"/>
        <v>6435</v>
      </c>
      <c r="P71" s="42">
        <f t="shared" si="69"/>
        <v>22915</v>
      </c>
      <c r="Q71" s="42">
        <f t="shared" ref="Q71" si="70">SUM(Q72:Q87)</f>
        <v>0</v>
      </c>
      <c r="R71" s="21">
        <f t="shared" si="12"/>
        <v>0</v>
      </c>
      <c r="S71" s="42">
        <f t="shared" ref="S71" si="71">SUM(S72:S87)</f>
        <v>0</v>
      </c>
      <c r="T71" s="42">
        <f t="shared" ref="T71" si="72">SUM(T72:T87)</f>
        <v>0</v>
      </c>
      <c r="U71" s="42">
        <f t="shared" ref="U71" si="73">SUM(U72:U87)</f>
        <v>0</v>
      </c>
      <c r="V71" s="42">
        <f t="shared" ref="V71" si="74">SUM(V72:V87)</f>
        <v>0</v>
      </c>
      <c r="W71" s="42">
        <f t="shared" ref="W71:X71" si="75">SUM(W72:W87)</f>
        <v>0</v>
      </c>
      <c r="X71" s="42">
        <f t="shared" si="75"/>
        <v>3000</v>
      </c>
      <c r="Y71" s="42">
        <f t="shared" ref="Y71" si="76">SUM(Y72:Y87)</f>
        <v>0</v>
      </c>
      <c r="Z71" s="42">
        <f t="shared" ref="Z71" si="77">SUM(Z72:Z87)</f>
        <v>0</v>
      </c>
      <c r="AA71" s="42">
        <f t="shared" ref="AA71" si="78">SUM(AA72:AA87)</f>
        <v>3000</v>
      </c>
      <c r="AB71" s="42">
        <f t="shared" ref="AB71" si="79">SUM(AB72:AB87)</f>
        <v>0</v>
      </c>
      <c r="AC71" s="42">
        <f t="shared" ref="AC71" si="80">SUM(AC72:AC87)</f>
        <v>0</v>
      </c>
      <c r="AD71" s="21">
        <f t="shared" si="14"/>
        <v>12966.5</v>
      </c>
      <c r="AE71" s="42">
        <f t="shared" ref="AE71" si="81">SUM(AE72:AE87)</f>
        <v>0</v>
      </c>
      <c r="AF71" s="42">
        <f t="shared" ref="AF71" si="82">SUM(AF72:AF87)</f>
        <v>0</v>
      </c>
      <c r="AG71" s="42">
        <f t="shared" ref="AG71" si="83">SUM(AG72:AG87)</f>
        <v>12966.5</v>
      </c>
      <c r="AH71" s="42">
        <f t="shared" ref="AH71" si="84">SUM(AH72:AH87)</f>
        <v>0</v>
      </c>
      <c r="AI71" s="42">
        <f t="shared" ref="AI71" si="85">SUM(AI72:AI87)</f>
        <v>0</v>
      </c>
      <c r="AJ71" s="36">
        <f t="shared" si="15"/>
        <v>2299.6</v>
      </c>
      <c r="AK71" s="42">
        <f t="shared" ref="AK71" si="86">SUM(AK72:AK87)</f>
        <v>0</v>
      </c>
      <c r="AL71" s="42">
        <f t="shared" ref="AL71" si="87">SUM(AL72:AL87)</f>
        <v>2021.6</v>
      </c>
      <c r="AM71" s="42">
        <f t="shared" ref="AM71" si="88">SUM(AM72:AM87)</f>
        <v>278</v>
      </c>
      <c r="AN71" s="42">
        <f t="shared" ref="AN71" si="89">SUM(AN72:AN87)</f>
        <v>0</v>
      </c>
      <c r="AO71" s="42">
        <f t="shared" ref="AO71" si="90">SUM(AO72:AO87)</f>
        <v>0</v>
      </c>
      <c r="AP71" s="42">
        <f t="shared" ref="AP71" si="91">SUM(AP72:AP87)</f>
        <v>0</v>
      </c>
      <c r="AQ71" s="21">
        <f t="shared" si="16"/>
        <v>0</v>
      </c>
      <c r="AR71" s="42">
        <f t="shared" ref="AR71" si="92">SUM(AR72:AR87)</f>
        <v>0</v>
      </c>
      <c r="AS71" s="42">
        <f t="shared" ref="AS71" si="93">SUM(AS72:AS87)</f>
        <v>0</v>
      </c>
      <c r="AT71" s="42">
        <f t="shared" ref="AT71" si="94">SUM(AT72:AT87)</f>
        <v>0</v>
      </c>
      <c r="AU71" s="42">
        <f t="shared" ref="AU71" si="95">SUM(AU72:AU87)</f>
        <v>0</v>
      </c>
      <c r="AV71" s="42">
        <f t="shared" ref="AV71" si="96">SUM(AV72:AV87)</f>
        <v>0</v>
      </c>
      <c r="AW71" s="214">
        <f t="shared" si="10"/>
        <v>0</v>
      </c>
      <c r="AX71" s="42">
        <f t="shared" ref="AX71:BD71" si="97">SUM(AX72:AX87)</f>
        <v>0</v>
      </c>
      <c r="AY71" s="42">
        <f t="shared" si="97"/>
        <v>0</v>
      </c>
      <c r="AZ71" s="42">
        <f t="shared" si="97"/>
        <v>0</v>
      </c>
      <c r="BA71" s="42">
        <f t="shared" si="97"/>
        <v>0</v>
      </c>
      <c r="BB71" s="42">
        <f t="shared" si="97"/>
        <v>0</v>
      </c>
      <c r="BC71" s="21">
        <f t="shared" si="17"/>
        <v>3640</v>
      </c>
      <c r="BD71" s="42">
        <f t="shared" si="97"/>
        <v>0</v>
      </c>
      <c r="BE71" s="42">
        <f t="shared" ref="BE71" si="98">SUM(BE72:BE87)</f>
        <v>0</v>
      </c>
      <c r="BF71" s="42">
        <f t="shared" ref="BF71" si="99">SUM(BF72:BF87)</f>
        <v>3640</v>
      </c>
      <c r="BG71" s="42">
        <f t="shared" ref="BG71" si="100">SUM(BG72:BG87)</f>
        <v>0</v>
      </c>
      <c r="BH71" s="42">
        <f t="shared" ref="BH71" si="101">SUM(BH72:BH87)</f>
        <v>0</v>
      </c>
      <c r="BI71" s="21">
        <f t="shared" si="18"/>
        <v>0</v>
      </c>
      <c r="BJ71" s="42">
        <f t="shared" ref="BJ71:BM71" si="102">SUM(BJ72:BJ87)</f>
        <v>0</v>
      </c>
      <c r="BK71" s="42">
        <f t="shared" si="102"/>
        <v>0</v>
      </c>
      <c r="BL71" s="42">
        <f t="shared" si="102"/>
        <v>0</v>
      </c>
      <c r="BM71" s="42">
        <f t="shared" si="102"/>
        <v>0</v>
      </c>
      <c r="BN71" s="42">
        <f t="shared" ref="BN71" si="103">SUM(BN72:BN87)</f>
        <v>0</v>
      </c>
      <c r="BO71" s="42">
        <f t="shared" ref="BO71" si="104">SUM(BO72:BO87)</f>
        <v>0</v>
      </c>
      <c r="BP71" s="42">
        <f t="shared" ref="BP71" si="105">SUM(BP72:BP87)</f>
        <v>0</v>
      </c>
      <c r="BQ71" s="42">
        <f t="shared" ref="BQ71" si="106">SUM(BQ72:BQ87)</f>
        <v>0</v>
      </c>
      <c r="BR71" s="42">
        <f t="shared" ref="BR71" si="107">SUM(BR72:BR87)</f>
        <v>0</v>
      </c>
      <c r="BS71" s="42">
        <f t="shared" ref="BS71" si="108">SUM(BS72:BS87)</f>
        <v>0</v>
      </c>
      <c r="BT71" s="42">
        <f t="shared" ref="BT71" si="109">SUM(BT72:BT87)</f>
        <v>0</v>
      </c>
      <c r="BU71" s="42">
        <f t="shared" ref="BU71" si="110">SUM(BU72:BU87)</f>
        <v>0</v>
      </c>
      <c r="BV71" s="42">
        <f t="shared" ref="BV71" si="111">SUM(BV72:BV87)</f>
        <v>0</v>
      </c>
      <c r="BW71" s="42">
        <f t="shared" ref="BW71" si="112">SUM(BW72:BW87)</f>
        <v>0</v>
      </c>
      <c r="BX71" s="42">
        <f t="shared" ref="BX71" si="113">SUM(BX72:BX87)</f>
        <v>0</v>
      </c>
      <c r="BY71" s="42">
        <f t="shared" ref="BY71" si="114">SUM(BY72:BY87)</f>
        <v>0</v>
      </c>
      <c r="BZ71" s="42">
        <f t="shared" ref="BZ71" si="115">SUM(BZ72:BZ87)</f>
        <v>0</v>
      </c>
      <c r="CA71" s="21">
        <f t="shared" si="19"/>
        <v>500</v>
      </c>
      <c r="CB71" s="42">
        <f t="shared" ref="CB71" si="116">SUM(CB72:CB87)</f>
        <v>0</v>
      </c>
      <c r="CC71" s="42">
        <f t="shared" ref="CC71" si="117">SUM(CC72:CC87)</f>
        <v>0</v>
      </c>
      <c r="CD71" s="42">
        <f t="shared" ref="CD71" si="118">SUM(CD72:CD87)</f>
        <v>500</v>
      </c>
      <c r="CE71" s="42">
        <f t="shared" ref="CE71" si="119">SUM(CE72:CE87)</f>
        <v>0</v>
      </c>
      <c r="CF71" s="42">
        <f t="shared" ref="CF71" si="120">SUM(CF72:CF87)</f>
        <v>0</v>
      </c>
      <c r="CG71" s="42">
        <f t="shared" ref="CG71" si="121">SUM(CG72:CG87)</f>
        <v>0</v>
      </c>
      <c r="CH71" s="21">
        <f t="shared" si="20"/>
        <v>5206.5</v>
      </c>
      <c r="CI71" s="42">
        <f t="shared" ref="CI71" si="122">SUM(CI72:CI87)</f>
        <v>0</v>
      </c>
      <c r="CJ71" s="42">
        <f t="shared" ref="CJ71" si="123">SUM(CJ72:CJ87)</f>
        <v>0</v>
      </c>
      <c r="CK71" s="42">
        <f t="shared" ref="CK71" si="124">SUM(CK72:CK87)</f>
        <v>5206.5</v>
      </c>
      <c r="CL71" s="42">
        <f t="shared" ref="CL71" si="125">SUM(CL72:CL87)</f>
        <v>0</v>
      </c>
      <c r="CM71" s="42">
        <f t="shared" ref="CM71" si="126">SUM(CM72:CM87)</f>
        <v>0</v>
      </c>
      <c r="CN71" s="42">
        <f t="shared" ref="CN71:CT71" si="127">SUM(CN72:CN87)</f>
        <v>0</v>
      </c>
      <c r="CO71" s="42">
        <f t="shared" si="127"/>
        <v>0</v>
      </c>
      <c r="CP71" s="21">
        <f t="shared" si="21"/>
        <v>12816</v>
      </c>
      <c r="CQ71" s="42">
        <f t="shared" si="127"/>
        <v>0</v>
      </c>
      <c r="CR71" s="42">
        <f t="shared" si="127"/>
        <v>0</v>
      </c>
      <c r="CS71" s="42">
        <f t="shared" si="127"/>
        <v>12816</v>
      </c>
      <c r="CT71" s="42">
        <f t="shared" si="127"/>
        <v>0</v>
      </c>
      <c r="CU71" s="42"/>
    </row>
    <row r="72" spans="1:99" ht="84" x14ac:dyDescent="0.3">
      <c r="A72" s="24"/>
      <c r="B72" s="34">
        <f t="shared" si="8"/>
        <v>23355.599999999999</v>
      </c>
      <c r="C72" s="36">
        <f t="shared" si="9"/>
        <v>200</v>
      </c>
      <c r="D72" s="24">
        <f t="shared" si="41"/>
        <v>121.6</v>
      </c>
      <c r="E72" s="292">
        <f t="shared" si="68"/>
        <v>23234</v>
      </c>
      <c r="F72" s="24">
        <f t="shared" si="5"/>
        <v>0</v>
      </c>
      <c r="G72" s="24" t="s">
        <v>72</v>
      </c>
      <c r="H72" s="21"/>
      <c r="I72" s="21">
        <v>200</v>
      </c>
      <c r="J72" s="21"/>
      <c r="K72" s="28" t="s">
        <v>137</v>
      </c>
      <c r="L72" s="21">
        <f t="shared" si="11"/>
        <v>2000</v>
      </c>
      <c r="M72" s="43"/>
      <c r="N72" s="43"/>
      <c r="O72" s="357">
        <v>2000</v>
      </c>
      <c r="P72" s="29"/>
      <c r="Q72" s="29"/>
      <c r="R72" s="21">
        <f t="shared" si="12"/>
        <v>0</v>
      </c>
      <c r="S72" s="29"/>
      <c r="T72" s="29"/>
      <c r="U72" s="29"/>
      <c r="V72" s="29"/>
      <c r="W72" s="29" t="s">
        <v>138</v>
      </c>
      <c r="X72" s="21">
        <f t="shared" si="13"/>
        <v>3000</v>
      </c>
      <c r="Y72" s="29"/>
      <c r="Z72" s="29"/>
      <c r="AA72" s="29">
        <v>3000</v>
      </c>
      <c r="AB72" s="29"/>
      <c r="AC72" s="344" t="s">
        <v>867</v>
      </c>
      <c r="AD72" s="21">
        <f t="shared" si="14"/>
        <v>3000</v>
      </c>
      <c r="AE72" s="21"/>
      <c r="AF72" s="21"/>
      <c r="AG72" s="21">
        <v>3000</v>
      </c>
      <c r="AH72" s="29"/>
      <c r="AI72" s="28" t="s">
        <v>14</v>
      </c>
      <c r="AJ72" s="36">
        <f t="shared" si="15"/>
        <v>399.6</v>
      </c>
      <c r="AK72" s="21"/>
      <c r="AL72" s="21">
        <v>121.6</v>
      </c>
      <c r="AM72" s="21">
        <v>278</v>
      </c>
      <c r="AN72" s="21"/>
      <c r="AO72" s="21"/>
      <c r="AP72" s="29"/>
      <c r="AQ72" s="21">
        <f t="shared" si="16"/>
        <v>0</v>
      </c>
      <c r="AR72" s="29"/>
      <c r="AS72" s="29"/>
      <c r="AT72" s="29"/>
      <c r="AU72" s="29"/>
      <c r="AV72" s="29"/>
      <c r="AW72" s="214">
        <f t="shared" si="10"/>
        <v>0</v>
      </c>
      <c r="AX72" s="29"/>
      <c r="AY72" s="29"/>
      <c r="AZ72" s="29"/>
      <c r="BA72" s="29"/>
      <c r="BB72" s="353" t="s">
        <v>619</v>
      </c>
      <c r="BC72" s="21">
        <f t="shared" ref="BC72:BC140" si="128">SUM(BE72:BG72)</f>
        <v>1640</v>
      </c>
      <c r="BD72" s="29"/>
      <c r="BE72" s="29"/>
      <c r="BF72" s="221">
        <v>1640</v>
      </c>
      <c r="BG72" s="29"/>
      <c r="BH72" s="29"/>
      <c r="BI72" s="21">
        <f t="shared" ref="BI72:BI140" si="129">SUM(BK72:BM72)</f>
        <v>0</v>
      </c>
      <c r="BJ72" s="29"/>
      <c r="BK72" s="29"/>
      <c r="BL72" s="221"/>
      <c r="BM72" s="29"/>
      <c r="BN72" s="29"/>
      <c r="BO72" s="29"/>
      <c r="BP72" s="29"/>
      <c r="BQ72" s="29"/>
      <c r="BR72" s="29"/>
      <c r="BS72" s="29"/>
      <c r="BT72" s="29"/>
      <c r="BU72" s="29"/>
      <c r="BV72" s="29"/>
      <c r="BW72" s="29"/>
      <c r="BX72" s="29"/>
      <c r="BY72" s="29"/>
      <c r="BZ72" s="25" t="s">
        <v>139</v>
      </c>
      <c r="CA72" s="21">
        <f t="shared" si="19"/>
        <v>500</v>
      </c>
      <c r="CB72" s="21"/>
      <c r="CC72" s="21"/>
      <c r="CD72" s="21">
        <v>500</v>
      </c>
      <c r="CE72" s="29"/>
      <c r="CF72" s="29"/>
      <c r="CG72" s="25"/>
      <c r="CH72" s="21">
        <f t="shared" si="20"/>
        <v>0</v>
      </c>
      <c r="CI72" s="29"/>
      <c r="CJ72" s="29"/>
      <c r="CK72" s="21"/>
      <c r="CL72" s="29"/>
      <c r="CM72" s="29"/>
      <c r="CN72" s="29"/>
      <c r="CO72" s="224" t="s">
        <v>632</v>
      </c>
      <c r="CP72" s="21">
        <f t="shared" si="21"/>
        <v>12816</v>
      </c>
      <c r="CQ72" s="29"/>
      <c r="CR72" s="29"/>
      <c r="CS72" s="221">
        <v>12816</v>
      </c>
      <c r="CT72" s="29"/>
      <c r="CU72" s="29"/>
    </row>
    <row r="73" spans="1:99" ht="84" x14ac:dyDescent="0.3">
      <c r="A73" s="24"/>
      <c r="B73" s="34">
        <f t="shared" si="8"/>
        <v>8800.5</v>
      </c>
      <c r="C73" s="36">
        <f t="shared" si="9"/>
        <v>0</v>
      </c>
      <c r="D73" s="24">
        <f t="shared" si="41"/>
        <v>950</v>
      </c>
      <c r="E73" s="292">
        <f t="shared" si="68"/>
        <v>7850.5</v>
      </c>
      <c r="F73" s="24">
        <f t="shared" si="5"/>
        <v>0</v>
      </c>
      <c r="G73" s="29"/>
      <c r="H73" s="29"/>
      <c r="I73" s="29"/>
      <c r="J73" s="29"/>
      <c r="K73" s="28" t="s">
        <v>140</v>
      </c>
      <c r="L73" s="21">
        <f t="shared" si="11"/>
        <v>1475</v>
      </c>
      <c r="M73" s="43"/>
      <c r="N73" s="43"/>
      <c r="O73" s="357">
        <v>1475</v>
      </c>
      <c r="P73" s="29"/>
      <c r="Q73" s="29"/>
      <c r="R73" s="21">
        <f t="shared" si="12"/>
        <v>0</v>
      </c>
      <c r="S73" s="29"/>
      <c r="T73" s="29"/>
      <c r="U73" s="29"/>
      <c r="V73" s="29"/>
      <c r="W73" s="37"/>
      <c r="X73" s="21">
        <f t="shared" si="13"/>
        <v>0</v>
      </c>
      <c r="Y73" s="29"/>
      <c r="Z73" s="29"/>
      <c r="AA73" s="29"/>
      <c r="AB73" s="29"/>
      <c r="AC73" s="346" t="s">
        <v>815</v>
      </c>
      <c r="AD73" s="21">
        <f t="shared" si="14"/>
        <v>2169</v>
      </c>
      <c r="AE73" s="29"/>
      <c r="AF73" s="29"/>
      <c r="AG73" s="29">
        <v>2169</v>
      </c>
      <c r="AH73" s="29"/>
      <c r="AI73" s="28" t="s">
        <v>141</v>
      </c>
      <c r="AJ73" s="36">
        <f t="shared" si="15"/>
        <v>950</v>
      </c>
      <c r="AK73" s="21"/>
      <c r="AL73" s="21">
        <v>950</v>
      </c>
      <c r="AM73" s="21"/>
      <c r="AN73" s="21"/>
      <c r="AO73" s="21"/>
      <c r="AP73" s="29"/>
      <c r="AQ73" s="21">
        <f t="shared" si="16"/>
        <v>0</v>
      </c>
      <c r="AR73" s="29"/>
      <c r="AS73" s="29"/>
      <c r="AT73" s="29"/>
      <c r="AU73" s="29"/>
      <c r="AV73" s="29"/>
      <c r="AW73" s="214">
        <f t="shared" si="10"/>
        <v>0</v>
      </c>
      <c r="AX73" s="29"/>
      <c r="AY73" s="29"/>
      <c r="AZ73" s="29"/>
      <c r="BA73" s="29"/>
      <c r="BB73" s="353" t="s">
        <v>615</v>
      </c>
      <c r="BC73" s="21">
        <f t="shared" si="128"/>
        <v>2000</v>
      </c>
      <c r="BD73" s="29"/>
      <c r="BE73" s="29"/>
      <c r="BF73" s="221">
        <v>2000</v>
      </c>
      <c r="BG73" s="29"/>
      <c r="BH73" s="29"/>
      <c r="BI73" s="21">
        <f t="shared" si="129"/>
        <v>0</v>
      </c>
      <c r="BJ73" s="29"/>
      <c r="BK73" s="29"/>
      <c r="BL73" s="221"/>
      <c r="BM73" s="29"/>
      <c r="BN73" s="29"/>
      <c r="BO73" s="29"/>
      <c r="BP73" s="29"/>
      <c r="BQ73" s="29"/>
      <c r="BR73" s="29"/>
      <c r="BS73" s="29"/>
      <c r="BT73" s="29"/>
      <c r="BU73" s="29"/>
      <c r="BV73" s="29"/>
      <c r="BW73" s="29"/>
      <c r="BX73" s="29"/>
      <c r="BY73" s="29"/>
      <c r="BZ73" s="29"/>
      <c r="CA73" s="21">
        <f t="shared" si="19"/>
        <v>0</v>
      </c>
      <c r="CB73" s="29"/>
      <c r="CC73" s="29"/>
      <c r="CD73" s="29"/>
      <c r="CE73" s="29"/>
      <c r="CF73" s="29"/>
      <c r="CG73" s="232" t="s">
        <v>651</v>
      </c>
      <c r="CH73" s="22">
        <f t="shared" si="20"/>
        <v>2206.5</v>
      </c>
      <c r="CI73" s="234"/>
      <c r="CJ73" s="234"/>
      <c r="CK73" s="384">
        <v>2206.5</v>
      </c>
      <c r="CL73" s="29"/>
      <c r="CM73" s="29"/>
      <c r="CN73" s="29"/>
      <c r="CO73" s="29"/>
      <c r="CP73" s="21">
        <f t="shared" si="21"/>
        <v>0</v>
      </c>
      <c r="CQ73" s="29"/>
      <c r="CR73" s="29"/>
      <c r="CS73" s="29"/>
      <c r="CT73" s="29"/>
      <c r="CU73" s="29"/>
    </row>
    <row r="74" spans="1:99" ht="84" x14ac:dyDescent="0.3">
      <c r="A74" s="24"/>
      <c r="B74" s="34">
        <f t="shared" ref="B74:B146" si="130">H74+L74+R74+X74+AD74+AJ74+AQ74+AW74+BC74+BO74+BR74+BU74+BX74+CA74+CH74+CP74</f>
        <v>4230</v>
      </c>
      <c r="C74" s="36">
        <f t="shared" si="9"/>
        <v>0</v>
      </c>
      <c r="D74" s="24">
        <f t="shared" si="41"/>
        <v>950</v>
      </c>
      <c r="E74" s="292">
        <f t="shared" si="68"/>
        <v>6880</v>
      </c>
      <c r="F74" s="24">
        <f t="shared" si="5"/>
        <v>0</v>
      </c>
      <c r="G74" s="29"/>
      <c r="H74" s="29"/>
      <c r="I74" s="29"/>
      <c r="J74" s="29"/>
      <c r="K74" s="28" t="s">
        <v>142</v>
      </c>
      <c r="L74" s="21">
        <f t="shared" si="11"/>
        <v>1480</v>
      </c>
      <c r="M74" s="43"/>
      <c r="N74" s="43"/>
      <c r="O74" s="357">
        <v>1480</v>
      </c>
      <c r="P74" s="29"/>
      <c r="Q74" s="29"/>
      <c r="R74" s="21">
        <f t="shared" si="12"/>
        <v>0</v>
      </c>
      <c r="S74" s="29"/>
      <c r="T74" s="29"/>
      <c r="U74" s="29"/>
      <c r="V74" s="29"/>
      <c r="W74" s="29"/>
      <c r="X74" s="21">
        <f t="shared" si="13"/>
        <v>0</v>
      </c>
      <c r="Y74" s="29"/>
      <c r="Z74" s="29"/>
      <c r="AA74" s="29"/>
      <c r="AB74" s="29"/>
      <c r="AC74" s="386" t="s">
        <v>881</v>
      </c>
      <c r="AD74" s="21"/>
      <c r="AE74" s="29"/>
      <c r="AF74" s="29"/>
      <c r="AG74" s="221">
        <v>3600</v>
      </c>
      <c r="AH74" s="29"/>
      <c r="AI74" s="28" t="s">
        <v>143</v>
      </c>
      <c r="AJ74" s="36">
        <f t="shared" si="15"/>
        <v>950</v>
      </c>
      <c r="AK74" s="21"/>
      <c r="AL74" s="21">
        <v>950</v>
      </c>
      <c r="AM74" s="21"/>
      <c r="AN74" s="21"/>
      <c r="AO74" s="21"/>
      <c r="AP74" s="29"/>
      <c r="AQ74" s="21">
        <f t="shared" si="16"/>
        <v>0</v>
      </c>
      <c r="AR74" s="29"/>
      <c r="AS74" s="29"/>
      <c r="AT74" s="29"/>
      <c r="AU74" s="29"/>
      <c r="AV74" s="29"/>
      <c r="AW74" s="214">
        <f t="shared" ref="AW74:AW146" si="131">SUM(AY74:BA74)</f>
        <v>0</v>
      </c>
      <c r="AX74" s="29"/>
      <c r="AY74" s="29"/>
      <c r="AZ74" s="29"/>
      <c r="BA74" s="29"/>
      <c r="BB74" s="41"/>
      <c r="BC74" s="21">
        <f t="shared" si="128"/>
        <v>0</v>
      </c>
      <c r="BD74" s="29"/>
      <c r="BE74" s="29"/>
      <c r="BF74" s="29"/>
      <c r="BG74" s="29"/>
      <c r="BH74" s="29"/>
      <c r="BI74" s="21">
        <f t="shared" si="129"/>
        <v>0</v>
      </c>
      <c r="BJ74" s="29"/>
      <c r="BK74" s="29"/>
      <c r="BL74" s="29"/>
      <c r="BM74" s="29"/>
      <c r="BN74" s="29"/>
      <c r="BO74" s="29"/>
      <c r="BP74" s="29"/>
      <c r="BQ74" s="29"/>
      <c r="BR74" s="29"/>
      <c r="BS74" s="29"/>
      <c r="BT74" s="29"/>
      <c r="BU74" s="29"/>
      <c r="BV74" s="29"/>
      <c r="BW74" s="29"/>
      <c r="BX74" s="29"/>
      <c r="BY74" s="29"/>
      <c r="BZ74" s="29"/>
      <c r="CA74" s="21">
        <f t="shared" si="19"/>
        <v>0</v>
      </c>
      <c r="CB74" s="29"/>
      <c r="CC74" s="29"/>
      <c r="CD74" s="29"/>
      <c r="CE74" s="29"/>
      <c r="CF74" s="29"/>
      <c r="CG74" s="222" t="s">
        <v>701</v>
      </c>
      <c r="CH74" s="22">
        <f t="shared" si="20"/>
        <v>1800</v>
      </c>
      <c r="CI74" s="234"/>
      <c r="CJ74" s="234"/>
      <c r="CK74" s="223">
        <v>1800</v>
      </c>
      <c r="CL74" s="29"/>
      <c r="CM74" s="29"/>
      <c r="CN74" s="29"/>
      <c r="CO74" s="29"/>
      <c r="CP74" s="21">
        <f t="shared" si="21"/>
        <v>0</v>
      </c>
      <c r="CQ74" s="29"/>
      <c r="CR74" s="29"/>
      <c r="CS74" s="29"/>
      <c r="CT74" s="29"/>
      <c r="CU74" s="29"/>
    </row>
    <row r="75" spans="1:99" ht="84" x14ac:dyDescent="0.3">
      <c r="A75" s="24"/>
      <c r="B75" s="34">
        <f t="shared" si="130"/>
        <v>4126</v>
      </c>
      <c r="C75" s="36">
        <f t="shared" si="9"/>
        <v>0</v>
      </c>
      <c r="D75" s="24">
        <f t="shared" si="41"/>
        <v>0</v>
      </c>
      <c r="E75" s="292">
        <f t="shared" si="68"/>
        <v>4126</v>
      </c>
      <c r="F75" s="24">
        <f t="shared" si="5"/>
        <v>0</v>
      </c>
      <c r="G75" s="29"/>
      <c r="H75" s="29"/>
      <c r="I75" s="29"/>
      <c r="J75" s="29"/>
      <c r="K75" s="28" t="s">
        <v>669</v>
      </c>
      <c r="L75" s="21">
        <f t="shared" ref="L75:L147" si="132">SUM(N75:P75)</f>
        <v>1480</v>
      </c>
      <c r="M75" s="29"/>
      <c r="N75" s="29"/>
      <c r="O75" s="29">
        <v>1480</v>
      </c>
      <c r="P75" s="29"/>
      <c r="Q75" s="29"/>
      <c r="R75" s="21">
        <f t="shared" ref="R75:R147" si="133">SUM(T75:V75)</f>
        <v>0</v>
      </c>
      <c r="S75" s="29"/>
      <c r="T75" s="29"/>
      <c r="U75" s="29"/>
      <c r="V75" s="29"/>
      <c r="W75" s="29"/>
      <c r="X75" s="21">
        <f t="shared" ref="X75:X147" si="134">SUM(Z75:AB75)</f>
        <v>0</v>
      </c>
      <c r="Y75" s="29"/>
      <c r="Z75" s="29"/>
      <c r="AA75" s="29"/>
      <c r="AB75" s="29"/>
      <c r="AC75" s="222" t="s">
        <v>661</v>
      </c>
      <c r="AD75" s="22">
        <f t="shared" ref="AD75:AD79" si="135">SUM(AF75:AH75)</f>
        <v>1446</v>
      </c>
      <c r="AE75" s="234"/>
      <c r="AF75" s="234"/>
      <c r="AG75" s="223">
        <v>1446</v>
      </c>
      <c r="AH75" s="29"/>
      <c r="AI75" s="41"/>
      <c r="AJ75" s="36">
        <f t="shared" ref="AJ75:AJ147" si="136">AL75+AM75+AO75</f>
        <v>0</v>
      </c>
      <c r="AK75" s="29"/>
      <c r="AL75" s="29"/>
      <c r="AM75" s="29"/>
      <c r="AN75" s="29"/>
      <c r="AO75" s="29"/>
      <c r="AP75" s="29"/>
      <c r="AQ75" s="21">
        <f t="shared" ref="AQ75:AQ147" si="137">SUM(AS75:AU75)</f>
        <v>0</v>
      </c>
      <c r="AR75" s="29"/>
      <c r="AS75" s="29"/>
      <c r="AT75" s="29"/>
      <c r="AU75" s="29"/>
      <c r="AV75" s="29"/>
      <c r="AW75" s="214">
        <f t="shared" si="131"/>
        <v>0</v>
      </c>
      <c r="AX75" s="29"/>
      <c r="AY75" s="29"/>
      <c r="AZ75" s="29"/>
      <c r="BA75" s="29"/>
      <c r="BB75" s="41"/>
      <c r="BC75" s="21">
        <f t="shared" si="128"/>
        <v>0</v>
      </c>
      <c r="BD75" s="29"/>
      <c r="BE75" s="29"/>
      <c r="BF75" s="29"/>
      <c r="BG75" s="29"/>
      <c r="BH75" s="29"/>
      <c r="BI75" s="21">
        <f t="shared" si="129"/>
        <v>0</v>
      </c>
      <c r="BJ75" s="29"/>
      <c r="BK75" s="29"/>
      <c r="BL75" s="29"/>
      <c r="BM75" s="29"/>
      <c r="BN75" s="29"/>
      <c r="BO75" s="29"/>
      <c r="BP75" s="29"/>
      <c r="BQ75" s="29"/>
      <c r="BR75" s="29"/>
      <c r="BS75" s="29"/>
      <c r="BT75" s="29"/>
      <c r="BU75" s="29"/>
      <c r="BV75" s="29"/>
      <c r="BW75" s="29"/>
      <c r="BX75" s="29"/>
      <c r="BY75" s="29"/>
      <c r="BZ75" s="29"/>
      <c r="CA75" s="21">
        <f t="shared" ref="CA75:CA147" si="138">SUM(CC75:CE75)</f>
        <v>0</v>
      </c>
      <c r="CB75" s="29"/>
      <c r="CC75" s="29"/>
      <c r="CD75" s="29"/>
      <c r="CE75" s="29"/>
      <c r="CF75" s="29"/>
      <c r="CG75" s="222" t="s">
        <v>702</v>
      </c>
      <c r="CH75" s="22">
        <f t="shared" ref="CH75:CH76" si="139">SUM(CJ75:CL75)</f>
        <v>1200</v>
      </c>
      <c r="CI75" s="234"/>
      <c r="CJ75" s="234"/>
      <c r="CK75" s="223">
        <v>1200</v>
      </c>
      <c r="CL75" s="29"/>
      <c r="CM75" s="29"/>
      <c r="CN75" s="29"/>
      <c r="CO75" s="29"/>
      <c r="CP75" s="21">
        <f t="shared" ref="CP75:CP147" si="140">SUM(CR75:CT75)</f>
        <v>0</v>
      </c>
      <c r="CQ75" s="29"/>
      <c r="CR75" s="29"/>
      <c r="CS75" s="29"/>
      <c r="CT75" s="29"/>
      <c r="CU75" s="29"/>
    </row>
    <row r="76" spans="1:99" ht="50.4" x14ac:dyDescent="0.3">
      <c r="A76" s="24"/>
      <c r="B76" s="34">
        <f t="shared" si="130"/>
        <v>4899.1000000000004</v>
      </c>
      <c r="C76" s="36">
        <f t="shared" si="9"/>
        <v>0</v>
      </c>
      <c r="D76" s="24">
        <f t="shared" si="41"/>
        <v>0</v>
      </c>
      <c r="E76" s="292">
        <f t="shared" si="68"/>
        <v>550.1</v>
      </c>
      <c r="F76" s="24">
        <f t="shared" si="5"/>
        <v>4349</v>
      </c>
      <c r="G76" s="29"/>
      <c r="H76" s="29"/>
      <c r="I76" s="29"/>
      <c r="J76" s="29"/>
      <c r="K76" s="368" t="s">
        <v>781</v>
      </c>
      <c r="L76" s="21">
        <f t="shared" si="132"/>
        <v>4349</v>
      </c>
      <c r="M76" s="29"/>
      <c r="N76" s="29"/>
      <c r="P76" s="29">
        <v>4349</v>
      </c>
      <c r="Q76" s="29"/>
      <c r="R76" s="21">
        <f t="shared" si="133"/>
        <v>0</v>
      </c>
      <c r="S76" s="29"/>
      <c r="T76" s="29"/>
      <c r="U76" s="29"/>
      <c r="V76" s="29"/>
      <c r="W76" s="29"/>
      <c r="X76" s="21">
        <f t="shared" si="134"/>
        <v>0</v>
      </c>
      <c r="Y76" s="29"/>
      <c r="Z76" s="29"/>
      <c r="AA76" s="29"/>
      <c r="AB76" s="29"/>
      <c r="AC76" s="222" t="s">
        <v>662</v>
      </c>
      <c r="AD76" s="22">
        <f t="shared" si="135"/>
        <v>550.1</v>
      </c>
      <c r="AE76" s="234"/>
      <c r="AF76" s="234"/>
      <c r="AG76" s="223">
        <v>550.1</v>
      </c>
      <c r="AH76" s="29"/>
      <c r="AI76" s="41"/>
      <c r="AJ76" s="36">
        <f t="shared" si="136"/>
        <v>0</v>
      </c>
      <c r="AK76" s="29"/>
      <c r="AL76" s="29"/>
      <c r="AM76" s="29"/>
      <c r="AN76" s="29"/>
      <c r="AO76" s="29"/>
      <c r="AP76" s="29"/>
      <c r="AQ76" s="21">
        <f t="shared" si="137"/>
        <v>0</v>
      </c>
      <c r="AR76" s="29"/>
      <c r="AS76" s="29"/>
      <c r="AT76" s="29"/>
      <c r="AU76" s="29"/>
      <c r="AV76" s="29"/>
      <c r="AW76" s="214">
        <f t="shared" si="131"/>
        <v>0</v>
      </c>
      <c r="AX76" s="29"/>
      <c r="AY76" s="29"/>
      <c r="AZ76" s="29"/>
      <c r="BA76" s="29"/>
      <c r="BB76" s="41"/>
      <c r="BC76" s="21">
        <f t="shared" si="128"/>
        <v>0</v>
      </c>
      <c r="BD76" s="29"/>
      <c r="BE76" s="29"/>
      <c r="BF76" s="29"/>
      <c r="BG76" s="29"/>
      <c r="BH76" s="29"/>
      <c r="BI76" s="21">
        <f t="shared" si="129"/>
        <v>0</v>
      </c>
      <c r="BJ76" s="29"/>
      <c r="BK76" s="29"/>
      <c r="BL76" s="29"/>
      <c r="BM76" s="29"/>
      <c r="BN76" s="29"/>
      <c r="BO76" s="29"/>
      <c r="BP76" s="29"/>
      <c r="BQ76" s="29"/>
      <c r="BR76" s="29"/>
      <c r="BS76" s="29"/>
      <c r="BT76" s="29"/>
      <c r="BU76" s="29"/>
      <c r="BV76" s="29"/>
      <c r="BW76" s="29"/>
      <c r="BX76" s="29"/>
      <c r="BY76" s="29"/>
      <c r="BZ76" s="29"/>
      <c r="CA76" s="21">
        <f t="shared" si="138"/>
        <v>0</v>
      </c>
      <c r="CB76" s="29"/>
      <c r="CC76" s="29"/>
      <c r="CD76" s="29"/>
      <c r="CE76" s="29"/>
      <c r="CF76" s="29"/>
      <c r="CG76" s="355"/>
      <c r="CH76" s="21">
        <f t="shared" si="139"/>
        <v>0</v>
      </c>
      <c r="CI76" s="29"/>
      <c r="CJ76" s="29"/>
      <c r="CK76" s="221"/>
      <c r="CL76" s="29"/>
      <c r="CM76" s="29"/>
      <c r="CN76" s="29"/>
      <c r="CO76" s="29"/>
      <c r="CP76" s="21">
        <f t="shared" si="140"/>
        <v>0</v>
      </c>
      <c r="CQ76" s="29"/>
      <c r="CR76" s="29"/>
      <c r="CS76" s="29"/>
      <c r="CT76" s="29"/>
      <c r="CU76" s="29"/>
    </row>
    <row r="77" spans="1:99" ht="62.4" x14ac:dyDescent="0.3">
      <c r="A77" s="24"/>
      <c r="B77" s="34">
        <f>H77+L77+R77+X77+AD76+AJ77+AQ77+AW77+BC77+BO77+BR77+BU77+BX77+CA77+CH77+CP77</f>
        <v>5260.1</v>
      </c>
      <c r="C77" s="36">
        <f>I77+M77+S77+Y77+AE76+AK77+AR77+AX77+BD77+BP77+BS77+BV77+BY77+CB77+CI77</f>
        <v>0</v>
      </c>
      <c r="D77" s="24">
        <f>N77+T77+AF76+AL77+AS77+BE77+CJ77</f>
        <v>0</v>
      </c>
      <c r="E77" s="292">
        <f t="shared" si="68"/>
        <v>0</v>
      </c>
      <c r="F77" s="24">
        <f t="shared" si="5"/>
        <v>4710</v>
      </c>
      <c r="G77" s="29"/>
      <c r="H77" s="29"/>
      <c r="I77" s="29"/>
      <c r="J77" s="29"/>
      <c r="K77" s="363" t="s">
        <v>471</v>
      </c>
      <c r="L77" s="21">
        <f t="shared" si="132"/>
        <v>4710</v>
      </c>
      <c r="M77" s="29"/>
      <c r="N77" s="29"/>
      <c r="O77" s="29"/>
      <c r="P77" s="29">
        <v>4710</v>
      </c>
      <c r="Q77" s="29"/>
      <c r="R77" s="21">
        <f t="shared" si="133"/>
        <v>0</v>
      </c>
      <c r="S77" s="29"/>
      <c r="T77" s="29"/>
      <c r="U77" s="29"/>
      <c r="V77" s="29"/>
      <c r="W77" s="29"/>
      <c r="X77" s="21">
        <f t="shared" si="134"/>
        <v>0</v>
      </c>
      <c r="Y77" s="29"/>
      <c r="Z77" s="29"/>
      <c r="AA77" s="29"/>
      <c r="AB77" s="29"/>
      <c r="AC77" s="236"/>
      <c r="AD77" s="22"/>
      <c r="AE77" s="234"/>
      <c r="AF77" s="234"/>
      <c r="AG77" s="380"/>
      <c r="AH77" s="29"/>
      <c r="AI77" s="41"/>
      <c r="AJ77" s="36">
        <f t="shared" si="136"/>
        <v>0</v>
      </c>
      <c r="AK77" s="29"/>
      <c r="AL77" s="29"/>
      <c r="AM77" s="29"/>
      <c r="AN77" s="29"/>
      <c r="AO77" s="29"/>
      <c r="AP77" s="29"/>
      <c r="AQ77" s="21">
        <f t="shared" si="137"/>
        <v>0</v>
      </c>
      <c r="AR77" s="29"/>
      <c r="AS77" s="29"/>
      <c r="AT77" s="29"/>
      <c r="AU77" s="29"/>
      <c r="AV77" s="29"/>
      <c r="AW77" s="214">
        <f t="shared" si="131"/>
        <v>0</v>
      </c>
      <c r="AX77" s="29"/>
      <c r="AY77" s="29"/>
      <c r="AZ77" s="29"/>
      <c r="BA77" s="29"/>
      <c r="BB77" s="41"/>
      <c r="BC77" s="21">
        <f t="shared" si="128"/>
        <v>0</v>
      </c>
      <c r="BD77" s="29"/>
      <c r="BE77" s="29"/>
      <c r="BF77" s="29"/>
      <c r="BG77" s="29"/>
      <c r="BH77" s="29"/>
      <c r="BI77" s="21">
        <f t="shared" si="129"/>
        <v>0</v>
      </c>
      <c r="BJ77" s="29"/>
      <c r="BK77" s="29"/>
      <c r="BL77" s="29"/>
      <c r="BM77" s="29"/>
      <c r="BN77" s="29"/>
      <c r="BO77" s="29"/>
      <c r="BP77" s="29"/>
      <c r="BQ77" s="29"/>
      <c r="BR77" s="29"/>
      <c r="BS77" s="29"/>
      <c r="BT77" s="29"/>
      <c r="BU77" s="29"/>
      <c r="BV77" s="29"/>
      <c r="BW77" s="29"/>
      <c r="BX77" s="29"/>
      <c r="BY77" s="29"/>
      <c r="BZ77" s="29"/>
      <c r="CA77" s="21">
        <f t="shared" si="138"/>
        <v>0</v>
      </c>
      <c r="CB77" s="29"/>
      <c r="CC77" s="29"/>
      <c r="CD77" s="29"/>
      <c r="CE77" s="29"/>
      <c r="CF77" s="29"/>
      <c r="CG77" s="355"/>
      <c r="CH77" s="21">
        <f t="shared" ref="CH77:CH147" si="141">SUM(CJ77:CL77)</f>
        <v>0</v>
      </c>
      <c r="CI77" s="29"/>
      <c r="CJ77" s="29"/>
      <c r="CK77" s="29"/>
      <c r="CL77" s="29"/>
      <c r="CM77" s="29"/>
      <c r="CN77" s="29"/>
      <c r="CO77" s="29"/>
      <c r="CP77" s="21">
        <f t="shared" si="140"/>
        <v>0</v>
      </c>
      <c r="CQ77" s="29"/>
      <c r="CR77" s="29"/>
      <c r="CS77" s="29"/>
      <c r="CT77" s="29"/>
      <c r="CU77" s="29"/>
    </row>
    <row r="78" spans="1:99" ht="69" x14ac:dyDescent="0.3">
      <c r="A78" s="24"/>
      <c r="B78" s="34">
        <f t="shared" si="130"/>
        <v>3492.8</v>
      </c>
      <c r="C78" s="36">
        <f>I78+AE72+S78+Y78+AE78+AK78+AR78+AX78+BD78+BP78+BS78+BV78+BY78+CB78+CI78</f>
        <v>0</v>
      </c>
      <c r="D78" s="24">
        <f>AF72+T78+AF78+AL78+AS78+BE78+CJ78</f>
        <v>0</v>
      </c>
      <c r="E78" s="292">
        <f t="shared" si="68"/>
        <v>1156.8</v>
      </c>
      <c r="F78" s="24">
        <f t="shared" si="5"/>
        <v>2336</v>
      </c>
      <c r="G78" s="29"/>
      <c r="H78" s="29"/>
      <c r="I78" s="29"/>
      <c r="J78" s="29"/>
      <c r="K78" s="363" t="s">
        <v>144</v>
      </c>
      <c r="L78" s="21">
        <f t="shared" si="132"/>
        <v>2336</v>
      </c>
      <c r="M78" s="29"/>
      <c r="N78" s="29"/>
      <c r="P78" s="29">
        <v>2336</v>
      </c>
      <c r="Q78" s="29"/>
      <c r="R78" s="21">
        <f t="shared" si="133"/>
        <v>0</v>
      </c>
      <c r="S78" s="29"/>
      <c r="T78" s="29"/>
      <c r="U78" s="29"/>
      <c r="V78" s="29"/>
      <c r="W78" s="29"/>
      <c r="X78" s="21">
        <f t="shared" si="134"/>
        <v>0</v>
      </c>
      <c r="Y78" s="29"/>
      <c r="Z78" s="29"/>
      <c r="AA78" s="29"/>
      <c r="AB78" s="29"/>
      <c r="AC78" s="236" t="s">
        <v>769</v>
      </c>
      <c r="AD78" s="22">
        <f t="shared" si="135"/>
        <v>1156.8</v>
      </c>
      <c r="AE78" s="234"/>
      <c r="AF78" s="234"/>
      <c r="AG78" s="223">
        <v>1156.8</v>
      </c>
      <c r="AH78" s="29"/>
      <c r="AI78" s="41"/>
      <c r="AJ78" s="36">
        <f t="shared" si="136"/>
        <v>0</v>
      </c>
      <c r="AK78" s="29"/>
      <c r="AL78" s="29"/>
      <c r="AM78" s="29"/>
      <c r="AN78" s="29"/>
      <c r="AO78" s="29"/>
      <c r="AP78" s="29"/>
      <c r="AQ78" s="21">
        <f t="shared" si="137"/>
        <v>0</v>
      </c>
      <c r="AR78" s="29"/>
      <c r="AS78" s="29"/>
      <c r="AT78" s="29"/>
      <c r="AU78" s="29"/>
      <c r="AV78" s="29"/>
      <c r="AW78" s="214">
        <f t="shared" si="131"/>
        <v>0</v>
      </c>
      <c r="AX78" s="29"/>
      <c r="AY78" s="29"/>
      <c r="AZ78" s="29"/>
      <c r="BA78" s="29"/>
      <c r="BB78" s="41"/>
      <c r="BC78" s="21">
        <f t="shared" si="128"/>
        <v>0</v>
      </c>
      <c r="BD78" s="29"/>
      <c r="BE78" s="29"/>
      <c r="BF78" s="29"/>
      <c r="BG78" s="29"/>
      <c r="BH78" s="29"/>
      <c r="BI78" s="21">
        <f t="shared" si="129"/>
        <v>0</v>
      </c>
      <c r="BJ78" s="29"/>
      <c r="BK78" s="29"/>
      <c r="BL78" s="29"/>
      <c r="BM78" s="29"/>
      <c r="BN78" s="29"/>
      <c r="BO78" s="29"/>
      <c r="BP78" s="29"/>
      <c r="BQ78" s="29"/>
      <c r="BR78" s="29"/>
      <c r="BS78" s="29"/>
      <c r="BT78" s="29"/>
      <c r="BU78" s="29"/>
      <c r="BV78" s="29"/>
      <c r="BW78" s="29"/>
      <c r="BX78" s="29"/>
      <c r="BY78" s="29"/>
      <c r="BZ78" s="29"/>
      <c r="CA78" s="21">
        <f t="shared" si="138"/>
        <v>0</v>
      </c>
      <c r="CB78" s="29"/>
      <c r="CC78" s="29"/>
      <c r="CD78" s="29"/>
      <c r="CE78" s="29"/>
      <c r="CF78" s="29"/>
      <c r="CG78" s="41"/>
      <c r="CH78" s="21">
        <f t="shared" si="141"/>
        <v>0</v>
      </c>
      <c r="CI78" s="29"/>
      <c r="CJ78" s="29"/>
      <c r="CK78" s="29"/>
      <c r="CL78" s="29"/>
      <c r="CM78" s="29"/>
      <c r="CN78" s="29"/>
      <c r="CO78" s="29"/>
      <c r="CP78" s="21">
        <f t="shared" si="140"/>
        <v>0</v>
      </c>
      <c r="CQ78" s="29"/>
      <c r="CR78" s="29"/>
      <c r="CS78" s="29"/>
      <c r="CT78" s="29"/>
      <c r="CU78" s="29"/>
    </row>
    <row r="79" spans="1:99" ht="41.4" x14ac:dyDescent="0.3">
      <c r="A79" s="24"/>
      <c r="B79" s="34">
        <f t="shared" si="130"/>
        <v>12564.6</v>
      </c>
      <c r="C79" s="36">
        <f t="shared" si="9"/>
        <v>0</v>
      </c>
      <c r="D79" s="24">
        <f t="shared" ref="D79:D114" si="142">N79+T79+AF79+AL79+AS79+BE79+CJ79</f>
        <v>0</v>
      </c>
      <c r="E79" s="292">
        <f t="shared" si="68"/>
        <v>1044.5999999999999</v>
      </c>
      <c r="F79" s="24">
        <f t="shared" si="5"/>
        <v>11520</v>
      </c>
      <c r="G79" s="29"/>
      <c r="H79" s="29"/>
      <c r="I79" s="29"/>
      <c r="J79" s="29"/>
      <c r="K79" s="365" t="s">
        <v>145</v>
      </c>
      <c r="L79" s="21">
        <f t="shared" si="132"/>
        <v>11520</v>
      </c>
      <c r="M79" s="29"/>
      <c r="N79" s="29"/>
      <c r="O79" s="29"/>
      <c r="P79" s="29">
        <v>11520</v>
      </c>
      <c r="Q79" s="29"/>
      <c r="R79" s="21">
        <f t="shared" si="133"/>
        <v>0</v>
      </c>
      <c r="S79" s="29"/>
      <c r="T79" s="29"/>
      <c r="U79" s="29"/>
      <c r="V79" s="29"/>
      <c r="W79" s="29"/>
      <c r="X79" s="21">
        <f t="shared" si="134"/>
        <v>0</v>
      </c>
      <c r="Y79" s="29"/>
      <c r="Z79" s="29"/>
      <c r="AA79" s="29"/>
      <c r="AB79" s="29"/>
      <c r="AC79" s="236" t="s">
        <v>767</v>
      </c>
      <c r="AD79" s="22">
        <f t="shared" si="135"/>
        <v>1044.5999999999999</v>
      </c>
      <c r="AE79" s="234"/>
      <c r="AF79" s="234"/>
      <c r="AG79" s="234">
        <v>1044.5999999999999</v>
      </c>
      <c r="AH79" s="29"/>
      <c r="AI79" s="41"/>
      <c r="AJ79" s="36">
        <f t="shared" si="136"/>
        <v>0</v>
      </c>
      <c r="AK79" s="29"/>
      <c r="AL79" s="29"/>
      <c r="AM79" s="29"/>
      <c r="AN79" s="29"/>
      <c r="AO79" s="29"/>
      <c r="AP79" s="29"/>
      <c r="AQ79" s="21">
        <f t="shared" si="137"/>
        <v>0</v>
      </c>
      <c r="AR79" s="29"/>
      <c r="AS79" s="29"/>
      <c r="AT79" s="29"/>
      <c r="AU79" s="29"/>
      <c r="AV79" s="29"/>
      <c r="AW79" s="214">
        <f t="shared" si="131"/>
        <v>0</v>
      </c>
      <c r="AX79" s="29"/>
      <c r="AY79" s="29"/>
      <c r="AZ79" s="29"/>
      <c r="BA79" s="29"/>
      <c r="BB79" s="41"/>
      <c r="BC79" s="21">
        <f t="shared" si="128"/>
        <v>0</v>
      </c>
      <c r="BD79" s="29"/>
      <c r="BE79" s="29"/>
      <c r="BF79" s="29"/>
      <c r="BG79" s="29"/>
      <c r="BH79" s="29"/>
      <c r="BI79" s="21">
        <f t="shared" si="129"/>
        <v>0</v>
      </c>
      <c r="BJ79" s="29"/>
      <c r="BK79" s="29"/>
      <c r="BL79" s="29"/>
      <c r="BM79" s="29"/>
      <c r="BN79" s="29"/>
      <c r="BO79" s="29"/>
      <c r="BP79" s="29"/>
      <c r="BQ79" s="29"/>
      <c r="BR79" s="29"/>
      <c r="BS79" s="29"/>
      <c r="BT79" s="29"/>
      <c r="BU79" s="29"/>
      <c r="BV79" s="29"/>
      <c r="BW79" s="29"/>
      <c r="BX79" s="29"/>
      <c r="BY79" s="29"/>
      <c r="BZ79" s="29"/>
      <c r="CA79" s="21">
        <f t="shared" si="138"/>
        <v>0</v>
      </c>
      <c r="CB79" s="29"/>
      <c r="CC79" s="29"/>
      <c r="CD79" s="29"/>
      <c r="CE79" s="29"/>
      <c r="CF79" s="29"/>
      <c r="CG79" s="41"/>
      <c r="CH79" s="21">
        <f t="shared" si="141"/>
        <v>0</v>
      </c>
      <c r="CI79" s="29"/>
      <c r="CJ79" s="29"/>
      <c r="CK79" s="29"/>
      <c r="CL79" s="29"/>
      <c r="CM79" s="29"/>
      <c r="CN79" s="29"/>
      <c r="CO79" s="29"/>
      <c r="CP79" s="21">
        <f t="shared" si="140"/>
        <v>0</v>
      </c>
      <c r="CQ79" s="29"/>
      <c r="CR79" s="29"/>
      <c r="CS79" s="29"/>
      <c r="CT79" s="29"/>
      <c r="CU79" s="29"/>
    </row>
    <row r="80" spans="1:99" x14ac:dyDescent="0.3">
      <c r="A80" s="24"/>
      <c r="B80" s="34">
        <f t="shared" si="130"/>
        <v>0</v>
      </c>
      <c r="C80" s="36">
        <f t="shared" si="9"/>
        <v>0</v>
      </c>
      <c r="D80" s="24">
        <f t="shared" si="142"/>
        <v>0</v>
      </c>
      <c r="E80" s="292">
        <f t="shared" si="68"/>
        <v>0</v>
      </c>
      <c r="F80" s="24">
        <f t="shared" si="5"/>
        <v>0</v>
      </c>
      <c r="G80" s="29"/>
      <c r="H80" s="29"/>
      <c r="I80" s="29"/>
      <c r="J80" s="29"/>
      <c r="K80" s="41"/>
      <c r="L80" s="21"/>
      <c r="M80" s="29"/>
      <c r="N80" s="29"/>
      <c r="O80" s="29"/>
      <c r="P80" s="29"/>
      <c r="Q80" s="29"/>
      <c r="R80" s="21"/>
      <c r="S80" s="29"/>
      <c r="T80" s="29"/>
      <c r="U80" s="29"/>
      <c r="V80" s="29"/>
      <c r="W80" s="29"/>
      <c r="X80" s="21"/>
      <c r="Y80" s="29"/>
      <c r="Z80" s="29"/>
      <c r="AA80" s="29"/>
      <c r="AB80" s="29"/>
      <c r="AC80" s="179"/>
      <c r="AD80" s="21">
        <f t="shared" ref="AD80:AD81" si="143">SUM(AF81:AH81)</f>
        <v>0</v>
      </c>
      <c r="AE80" s="29"/>
      <c r="AF80" s="29"/>
      <c r="AG80" s="177"/>
      <c r="AH80" s="29"/>
      <c r="AI80" s="41"/>
      <c r="AJ80" s="36"/>
      <c r="AK80" s="29"/>
      <c r="AL80" s="29"/>
      <c r="AM80" s="29"/>
      <c r="AN80" s="29"/>
      <c r="AO80" s="29"/>
      <c r="AP80" s="29"/>
      <c r="AQ80" s="21"/>
      <c r="AR80" s="29"/>
      <c r="AS80" s="29"/>
      <c r="AT80" s="29"/>
      <c r="AU80" s="29"/>
      <c r="AV80" s="29"/>
      <c r="AW80" s="214"/>
      <c r="AX80" s="29"/>
      <c r="AY80" s="29"/>
      <c r="AZ80" s="29"/>
      <c r="BA80" s="29"/>
      <c r="BB80" s="41"/>
      <c r="BC80" s="21"/>
      <c r="BD80" s="29"/>
      <c r="BE80" s="29"/>
      <c r="BF80" s="29"/>
      <c r="BG80" s="29"/>
      <c r="BH80" s="29"/>
      <c r="BI80" s="21"/>
      <c r="BJ80" s="29"/>
      <c r="BK80" s="29"/>
      <c r="BL80" s="29"/>
      <c r="BM80" s="29"/>
      <c r="BN80" s="29"/>
      <c r="BO80" s="29"/>
      <c r="BP80" s="29"/>
      <c r="BQ80" s="29"/>
      <c r="BR80" s="29"/>
      <c r="BS80" s="29"/>
      <c r="BT80" s="29"/>
      <c r="BU80" s="29"/>
      <c r="BV80" s="29"/>
      <c r="BW80" s="29"/>
      <c r="BX80" s="29"/>
      <c r="BY80" s="29"/>
      <c r="BZ80" s="29"/>
      <c r="CA80" s="21"/>
      <c r="CB80" s="29"/>
      <c r="CC80" s="29"/>
      <c r="CD80" s="29"/>
      <c r="CE80" s="29"/>
      <c r="CF80" s="29"/>
      <c r="CG80" s="41"/>
      <c r="CH80" s="21"/>
      <c r="CI80" s="29"/>
      <c r="CJ80" s="29"/>
      <c r="CK80" s="29"/>
      <c r="CL80" s="29"/>
      <c r="CM80" s="29"/>
      <c r="CN80" s="29"/>
      <c r="CO80" s="29"/>
      <c r="CP80" s="21"/>
      <c r="CQ80" s="29"/>
      <c r="CR80" s="29"/>
      <c r="CS80" s="29"/>
      <c r="CT80" s="29"/>
      <c r="CU80" s="29"/>
    </row>
    <row r="81" spans="1:99" x14ac:dyDescent="0.3">
      <c r="A81" s="24"/>
      <c r="B81" s="34">
        <f t="shared" si="130"/>
        <v>0</v>
      </c>
      <c r="C81" s="36">
        <f t="shared" si="9"/>
        <v>0</v>
      </c>
      <c r="D81" s="24">
        <f t="shared" si="142"/>
        <v>0</v>
      </c>
      <c r="E81" s="292">
        <f t="shared" si="68"/>
        <v>0</v>
      </c>
      <c r="F81" s="24">
        <f t="shared" si="5"/>
        <v>0</v>
      </c>
      <c r="G81" s="29"/>
      <c r="H81" s="29"/>
      <c r="I81" s="29"/>
      <c r="J81" s="29"/>
      <c r="K81" s="41"/>
      <c r="L81" s="21"/>
      <c r="M81" s="29"/>
      <c r="N81" s="29"/>
      <c r="O81" s="29"/>
      <c r="P81" s="29"/>
      <c r="Q81" s="29"/>
      <c r="R81" s="21"/>
      <c r="S81" s="29"/>
      <c r="T81" s="29"/>
      <c r="U81" s="29"/>
      <c r="V81" s="29"/>
      <c r="W81" s="29"/>
      <c r="X81" s="21"/>
      <c r="Y81" s="29"/>
      <c r="Z81" s="29"/>
      <c r="AA81" s="29"/>
      <c r="AB81" s="29"/>
      <c r="AC81" s="179"/>
      <c r="AD81" s="21">
        <f t="shared" si="143"/>
        <v>0</v>
      </c>
      <c r="AE81" s="29"/>
      <c r="AF81" s="29"/>
      <c r="AG81" s="177"/>
      <c r="AH81" s="29"/>
      <c r="AI81" s="41"/>
      <c r="AJ81" s="36"/>
      <c r="AK81" s="29"/>
      <c r="AL81" s="29"/>
      <c r="AM81" s="29"/>
      <c r="AN81" s="29"/>
      <c r="AO81" s="29"/>
      <c r="AP81" s="29"/>
      <c r="AQ81" s="21"/>
      <c r="AR81" s="29"/>
      <c r="AS81" s="29"/>
      <c r="AT81" s="29"/>
      <c r="AU81" s="29"/>
      <c r="AV81" s="29"/>
      <c r="AW81" s="214"/>
      <c r="AX81" s="29"/>
      <c r="AY81" s="29"/>
      <c r="AZ81" s="29"/>
      <c r="BA81" s="29"/>
      <c r="BB81" s="41"/>
      <c r="BC81" s="21"/>
      <c r="BD81" s="29"/>
      <c r="BE81" s="29"/>
      <c r="BF81" s="29"/>
      <c r="BG81" s="29"/>
      <c r="BH81" s="29"/>
      <c r="BI81" s="21"/>
      <c r="BJ81" s="29"/>
      <c r="BK81" s="29"/>
      <c r="BL81" s="29"/>
      <c r="BM81" s="29"/>
      <c r="BN81" s="29"/>
      <c r="BO81" s="29"/>
      <c r="BP81" s="29"/>
      <c r="BQ81" s="29"/>
      <c r="BR81" s="29"/>
      <c r="BS81" s="29"/>
      <c r="BT81" s="29"/>
      <c r="BU81" s="29"/>
      <c r="BV81" s="29"/>
      <c r="BW81" s="29"/>
      <c r="BX81" s="29"/>
      <c r="BY81" s="29"/>
      <c r="BZ81" s="29"/>
      <c r="CA81" s="21"/>
      <c r="CB81" s="29"/>
      <c r="CC81" s="29"/>
      <c r="CD81" s="29"/>
      <c r="CE81" s="29"/>
      <c r="CF81" s="29"/>
      <c r="CG81" s="41"/>
      <c r="CH81" s="21"/>
      <c r="CI81" s="29"/>
      <c r="CJ81" s="29"/>
      <c r="CK81" s="29"/>
      <c r="CL81" s="29"/>
      <c r="CM81" s="29"/>
      <c r="CN81" s="29"/>
      <c r="CO81" s="29"/>
      <c r="CP81" s="21"/>
      <c r="CQ81" s="29"/>
      <c r="CR81" s="29"/>
      <c r="CS81" s="29"/>
      <c r="CT81" s="29"/>
      <c r="CU81" s="29"/>
    </row>
    <row r="82" spans="1:99" x14ac:dyDescent="0.3">
      <c r="A82" s="24"/>
      <c r="B82" s="34">
        <f t="shared" si="130"/>
        <v>0</v>
      </c>
      <c r="C82" s="36">
        <f t="shared" si="9"/>
        <v>0</v>
      </c>
      <c r="D82" s="24">
        <f t="shared" si="142"/>
        <v>0</v>
      </c>
      <c r="E82" s="292">
        <f t="shared" si="68"/>
        <v>0</v>
      </c>
      <c r="F82" s="24">
        <f t="shared" si="5"/>
        <v>0</v>
      </c>
      <c r="G82" s="29"/>
      <c r="H82" s="29"/>
      <c r="I82" s="29"/>
      <c r="J82" s="29"/>
      <c r="K82" s="41"/>
      <c r="L82" s="21"/>
      <c r="M82" s="29"/>
      <c r="N82" s="29"/>
      <c r="O82" s="29"/>
      <c r="P82" s="29"/>
      <c r="Q82" s="29"/>
      <c r="R82" s="21"/>
      <c r="S82" s="29"/>
      <c r="T82" s="29"/>
      <c r="U82" s="29"/>
      <c r="V82" s="29"/>
      <c r="W82" s="29"/>
      <c r="X82" s="21"/>
      <c r="Y82" s="29"/>
      <c r="Z82" s="29"/>
      <c r="AA82" s="29"/>
      <c r="AB82" s="29"/>
      <c r="AC82" s="179"/>
      <c r="AD82" s="21"/>
      <c r="AE82" s="29"/>
      <c r="AF82" s="29"/>
      <c r="AG82" s="177"/>
      <c r="AH82" s="29"/>
      <c r="AI82" s="41"/>
      <c r="AJ82" s="36"/>
      <c r="AK82" s="29"/>
      <c r="AL82" s="29"/>
      <c r="AM82" s="29"/>
      <c r="AN82" s="29"/>
      <c r="AO82" s="29"/>
      <c r="AP82" s="29"/>
      <c r="AQ82" s="21"/>
      <c r="AR82" s="29"/>
      <c r="AS82" s="29"/>
      <c r="AT82" s="29"/>
      <c r="AU82" s="29"/>
      <c r="AV82" s="29"/>
      <c r="AW82" s="214"/>
      <c r="AX82" s="29"/>
      <c r="AY82" s="29"/>
      <c r="AZ82" s="29"/>
      <c r="BA82" s="29"/>
      <c r="BB82" s="41"/>
      <c r="BC82" s="21"/>
      <c r="BD82" s="29"/>
      <c r="BE82" s="29"/>
      <c r="BF82" s="29"/>
      <c r="BG82" s="29"/>
      <c r="BH82" s="29"/>
      <c r="BI82" s="21"/>
      <c r="BJ82" s="29"/>
      <c r="BK82" s="29"/>
      <c r="BL82" s="29"/>
      <c r="BM82" s="29"/>
      <c r="BN82" s="29"/>
      <c r="BO82" s="29"/>
      <c r="BP82" s="29"/>
      <c r="BQ82" s="29"/>
      <c r="BR82" s="29"/>
      <c r="BS82" s="29"/>
      <c r="BT82" s="29"/>
      <c r="BU82" s="29"/>
      <c r="BV82" s="29"/>
      <c r="BW82" s="29"/>
      <c r="BX82" s="29"/>
      <c r="BY82" s="29"/>
      <c r="BZ82" s="29"/>
      <c r="CA82" s="21"/>
      <c r="CB82" s="29"/>
      <c r="CC82" s="29"/>
      <c r="CD82" s="29"/>
      <c r="CE82" s="29"/>
      <c r="CF82" s="29"/>
      <c r="CG82" s="41"/>
      <c r="CH82" s="21"/>
      <c r="CI82" s="29"/>
      <c r="CJ82" s="29"/>
      <c r="CK82" s="29"/>
      <c r="CL82" s="29"/>
      <c r="CM82" s="29"/>
      <c r="CN82" s="29"/>
      <c r="CO82" s="29"/>
      <c r="CP82" s="21"/>
      <c r="CQ82" s="29"/>
      <c r="CR82" s="29"/>
      <c r="CS82" s="29"/>
      <c r="CT82" s="29"/>
      <c r="CU82" s="29"/>
    </row>
    <row r="83" spans="1:99" x14ac:dyDescent="0.3">
      <c r="A83" s="24"/>
      <c r="B83" s="34">
        <f t="shared" si="130"/>
        <v>0</v>
      </c>
      <c r="C83" s="36">
        <f t="shared" ref="C83:C84" si="144">I83+M83+S83+Y83+AE83+AK83+AR83+AX83+BD83+BP83+BS83+BV83+BY83+CB83+CI83</f>
        <v>0</v>
      </c>
      <c r="D83" s="24">
        <f t="shared" si="142"/>
        <v>0</v>
      </c>
      <c r="E83" s="292">
        <f t="shared" si="68"/>
        <v>0</v>
      </c>
      <c r="F83" s="24">
        <f t="shared" si="5"/>
        <v>0</v>
      </c>
      <c r="G83" s="29"/>
      <c r="H83" s="29"/>
      <c r="I83" s="29"/>
      <c r="J83" s="29"/>
      <c r="K83" s="41"/>
      <c r="L83" s="21">
        <f t="shared" ref="L83:L84" si="145">SUM(N83:P83)</f>
        <v>0</v>
      </c>
      <c r="M83" s="29"/>
      <c r="N83" s="29"/>
      <c r="O83" s="29"/>
      <c r="P83" s="29"/>
      <c r="Q83" s="29"/>
      <c r="R83" s="21">
        <f t="shared" ref="R83:R84" si="146">SUM(T83:V83)</f>
        <v>0</v>
      </c>
      <c r="S83" s="29"/>
      <c r="T83" s="29"/>
      <c r="U83" s="29"/>
      <c r="V83" s="29"/>
      <c r="W83" s="29"/>
      <c r="X83" s="21">
        <f t="shared" ref="X83:X84" si="147">SUM(Z83:AB83)</f>
        <v>0</v>
      </c>
      <c r="Y83" s="29"/>
      <c r="Z83" s="29"/>
      <c r="AA83" s="29"/>
      <c r="AB83" s="29"/>
      <c r="AC83" s="179"/>
      <c r="AD83" s="21"/>
      <c r="AE83" s="29"/>
      <c r="AF83" s="29"/>
      <c r="AG83" s="177"/>
      <c r="AH83" s="29"/>
      <c r="AI83" s="41"/>
      <c r="AJ83" s="36">
        <f t="shared" ref="AJ83:AJ84" si="148">AL83+AM83+AO83</f>
        <v>0</v>
      </c>
      <c r="AK83" s="29"/>
      <c r="AL83" s="29"/>
      <c r="AM83" s="29"/>
      <c r="AN83" s="29"/>
      <c r="AO83" s="29"/>
      <c r="AP83" s="29"/>
      <c r="AQ83" s="21">
        <f t="shared" ref="AQ83:AQ84" si="149">SUM(AS83:AU83)</f>
        <v>0</v>
      </c>
      <c r="AR83" s="29"/>
      <c r="AS83" s="29"/>
      <c r="AT83" s="29"/>
      <c r="AU83" s="29"/>
      <c r="AV83" s="29"/>
      <c r="AW83" s="214">
        <f t="shared" ref="AW83:AW84" si="150">SUM(AY83:BA83)</f>
        <v>0</v>
      </c>
      <c r="AX83" s="29"/>
      <c r="AY83" s="29"/>
      <c r="AZ83" s="29"/>
      <c r="BA83" s="29"/>
      <c r="BB83" s="41"/>
      <c r="BC83" s="21">
        <f t="shared" si="128"/>
        <v>0</v>
      </c>
      <c r="BD83" s="29"/>
      <c r="BE83" s="29"/>
      <c r="BF83" s="29"/>
      <c r="BG83" s="29"/>
      <c r="BH83" s="29"/>
      <c r="BI83" s="21">
        <f t="shared" si="129"/>
        <v>0</v>
      </c>
      <c r="BJ83" s="29"/>
      <c r="BK83" s="29"/>
      <c r="BL83" s="29"/>
      <c r="BM83" s="29"/>
      <c r="BN83" s="29"/>
      <c r="BO83" s="29"/>
      <c r="BP83" s="29"/>
      <c r="BQ83" s="29"/>
      <c r="BR83" s="29"/>
      <c r="BS83" s="29"/>
      <c r="BT83" s="29"/>
      <c r="BU83" s="29"/>
      <c r="BV83" s="29"/>
      <c r="BW83" s="29"/>
      <c r="BX83" s="29"/>
      <c r="BY83" s="29"/>
      <c r="BZ83" s="29"/>
      <c r="CA83" s="21">
        <f t="shared" ref="CA83:CA84" si="151">SUM(CC83:CE83)</f>
        <v>0</v>
      </c>
      <c r="CB83" s="29"/>
      <c r="CC83" s="29"/>
      <c r="CD83" s="29"/>
      <c r="CE83" s="29"/>
      <c r="CF83" s="29"/>
      <c r="CG83" s="41"/>
      <c r="CH83" s="21">
        <f t="shared" ref="CH83:CH84" si="152">SUM(CJ83:CL83)</f>
        <v>0</v>
      </c>
      <c r="CI83" s="29"/>
      <c r="CJ83" s="29"/>
      <c r="CK83" s="29"/>
      <c r="CL83" s="29"/>
      <c r="CM83" s="29"/>
      <c r="CN83" s="29"/>
      <c r="CO83" s="29"/>
      <c r="CP83" s="21">
        <f t="shared" ref="CP83:CP84" si="153">SUM(CR83:CT83)</f>
        <v>0</v>
      </c>
      <c r="CQ83" s="29"/>
      <c r="CR83" s="29"/>
      <c r="CS83" s="29"/>
      <c r="CT83" s="29"/>
      <c r="CU83" s="29"/>
    </row>
    <row r="84" spans="1:99" x14ac:dyDescent="0.3">
      <c r="A84" s="24"/>
      <c r="B84" s="34">
        <f t="shared" ref="B84" si="154">H84+L84+R84+X84+AD84+AJ84+AQ84+AW84+BC84+BO84+BR84+BU84+BX84+CA84+CH84+CP84</f>
        <v>0</v>
      </c>
      <c r="C84" s="36">
        <f t="shared" si="144"/>
        <v>0</v>
      </c>
      <c r="D84" s="24">
        <f t="shared" si="142"/>
        <v>0</v>
      </c>
      <c r="E84" s="292">
        <f t="shared" si="68"/>
        <v>0</v>
      </c>
      <c r="F84" s="24">
        <f t="shared" ref="F84" si="155">P84+V84+AH84+AO84+AU84+BG84+CL84</f>
        <v>0</v>
      </c>
      <c r="G84" s="29"/>
      <c r="H84" s="29"/>
      <c r="I84" s="29"/>
      <c r="J84" s="29"/>
      <c r="K84" s="41"/>
      <c r="L84" s="21">
        <f t="shared" si="145"/>
        <v>0</v>
      </c>
      <c r="M84" s="29"/>
      <c r="N84" s="29"/>
      <c r="O84" s="29"/>
      <c r="P84" s="29"/>
      <c r="Q84" s="29"/>
      <c r="R84" s="21">
        <f t="shared" si="146"/>
        <v>0</v>
      </c>
      <c r="S84" s="29"/>
      <c r="T84" s="29"/>
      <c r="U84" s="29"/>
      <c r="V84" s="29"/>
      <c r="W84" s="29"/>
      <c r="X84" s="21">
        <f t="shared" si="147"/>
        <v>0</v>
      </c>
      <c r="Y84" s="29"/>
      <c r="Z84" s="29"/>
      <c r="AA84" s="29"/>
      <c r="AB84" s="29"/>
      <c r="AC84" s="179"/>
      <c r="AD84" s="21"/>
      <c r="AE84" s="29"/>
      <c r="AF84" s="29"/>
      <c r="AG84" s="177"/>
      <c r="AH84" s="29"/>
      <c r="AI84" s="41"/>
      <c r="AJ84" s="36">
        <f t="shared" si="148"/>
        <v>0</v>
      </c>
      <c r="AK84" s="29"/>
      <c r="AL84" s="29"/>
      <c r="AM84" s="29"/>
      <c r="AN84" s="29"/>
      <c r="AO84" s="29"/>
      <c r="AP84" s="29"/>
      <c r="AQ84" s="21">
        <f t="shared" si="149"/>
        <v>0</v>
      </c>
      <c r="AR84" s="29"/>
      <c r="AS84" s="29"/>
      <c r="AT84" s="29"/>
      <c r="AU84" s="29"/>
      <c r="AV84" s="29"/>
      <c r="AW84" s="214">
        <f t="shared" si="150"/>
        <v>0</v>
      </c>
      <c r="AX84" s="29"/>
      <c r="AY84" s="29"/>
      <c r="AZ84" s="29"/>
      <c r="BA84" s="29"/>
      <c r="BB84" s="41"/>
      <c r="BC84" s="21">
        <f t="shared" si="128"/>
        <v>0</v>
      </c>
      <c r="BD84" s="29"/>
      <c r="BE84" s="29"/>
      <c r="BF84" s="29"/>
      <c r="BG84" s="29"/>
      <c r="BH84" s="29"/>
      <c r="BI84" s="21">
        <f t="shared" si="129"/>
        <v>0</v>
      </c>
      <c r="BJ84" s="29"/>
      <c r="BK84" s="29"/>
      <c r="BL84" s="29"/>
      <c r="BM84" s="29"/>
      <c r="BN84" s="29"/>
      <c r="BO84" s="29"/>
      <c r="BP84" s="29"/>
      <c r="BQ84" s="29"/>
      <c r="BR84" s="29"/>
      <c r="BS84" s="29"/>
      <c r="BT84" s="29"/>
      <c r="BU84" s="29"/>
      <c r="BV84" s="29"/>
      <c r="BW84" s="29"/>
      <c r="BX84" s="29"/>
      <c r="BY84" s="29"/>
      <c r="BZ84" s="29"/>
      <c r="CA84" s="21">
        <f t="shared" si="151"/>
        <v>0</v>
      </c>
      <c r="CB84" s="29"/>
      <c r="CC84" s="29"/>
      <c r="CD84" s="29"/>
      <c r="CE84" s="29"/>
      <c r="CF84" s="29"/>
      <c r="CG84" s="41"/>
      <c r="CH84" s="21">
        <f t="shared" si="152"/>
        <v>0</v>
      </c>
      <c r="CI84" s="29"/>
      <c r="CJ84" s="29"/>
      <c r="CK84" s="29"/>
      <c r="CL84" s="29"/>
      <c r="CM84" s="29"/>
      <c r="CN84" s="29"/>
      <c r="CO84" s="29"/>
      <c r="CP84" s="21">
        <f t="shared" si="153"/>
        <v>0</v>
      </c>
      <c r="CQ84" s="29"/>
      <c r="CR84" s="29"/>
      <c r="CS84" s="29"/>
      <c r="CT84" s="29"/>
      <c r="CU84" s="29"/>
    </row>
    <row r="85" spans="1:99" x14ac:dyDescent="0.3">
      <c r="A85" s="24"/>
      <c r="B85" s="34">
        <f t="shared" si="130"/>
        <v>0</v>
      </c>
      <c r="C85" s="36">
        <f t="shared" si="9"/>
        <v>0</v>
      </c>
      <c r="D85" s="24">
        <f t="shared" si="142"/>
        <v>0</v>
      </c>
      <c r="E85" s="292">
        <f t="shared" si="68"/>
        <v>0</v>
      </c>
      <c r="F85" s="24">
        <f t="shared" si="5"/>
        <v>0</v>
      </c>
      <c r="G85" s="29"/>
      <c r="H85" s="29"/>
      <c r="I85" s="29"/>
      <c r="J85" s="29"/>
      <c r="K85" s="41"/>
      <c r="L85" s="21">
        <f t="shared" si="132"/>
        <v>0</v>
      </c>
      <c r="M85" s="29"/>
      <c r="N85" s="29"/>
      <c r="O85" s="29"/>
      <c r="P85" s="29"/>
      <c r="Q85" s="29"/>
      <c r="R85" s="21">
        <f t="shared" si="133"/>
        <v>0</v>
      </c>
      <c r="S85" s="29"/>
      <c r="T85" s="29"/>
      <c r="U85" s="29"/>
      <c r="V85" s="29"/>
      <c r="W85" s="29"/>
      <c r="X85" s="21">
        <f t="shared" si="134"/>
        <v>0</v>
      </c>
      <c r="Y85" s="29"/>
      <c r="Z85" s="29"/>
      <c r="AA85" s="29"/>
      <c r="AB85" s="29"/>
      <c r="AC85" s="41"/>
      <c r="AD85" s="21">
        <f t="shared" ref="AD85:AD147" si="156">SUM(AF85:AH85)</f>
        <v>0</v>
      </c>
      <c r="AE85" s="29"/>
      <c r="AF85" s="29"/>
      <c r="AG85" s="29"/>
      <c r="AH85" s="29"/>
      <c r="AI85" s="41"/>
      <c r="AJ85" s="36">
        <f t="shared" si="136"/>
        <v>0</v>
      </c>
      <c r="AK85" s="29"/>
      <c r="AL85" s="29"/>
      <c r="AM85" s="29"/>
      <c r="AN85" s="29"/>
      <c r="AO85" s="29"/>
      <c r="AP85" s="29"/>
      <c r="AQ85" s="21">
        <f t="shared" si="137"/>
        <v>0</v>
      </c>
      <c r="AR85" s="29"/>
      <c r="AS85" s="29"/>
      <c r="AT85" s="29"/>
      <c r="AU85" s="29"/>
      <c r="AV85" s="29"/>
      <c r="AW85" s="214">
        <f t="shared" si="131"/>
        <v>0</v>
      </c>
      <c r="AX85" s="29"/>
      <c r="AY85" s="29"/>
      <c r="AZ85" s="29"/>
      <c r="BA85" s="29"/>
      <c r="BB85" s="41"/>
      <c r="BC85" s="21">
        <f t="shared" si="128"/>
        <v>0</v>
      </c>
      <c r="BD85" s="29"/>
      <c r="BE85" s="29"/>
      <c r="BF85" s="29"/>
      <c r="BG85" s="29"/>
      <c r="BH85" s="29"/>
      <c r="BI85" s="21">
        <f t="shared" si="129"/>
        <v>0</v>
      </c>
      <c r="BJ85" s="29"/>
      <c r="BK85" s="29"/>
      <c r="BL85" s="29"/>
      <c r="BM85" s="29"/>
      <c r="BN85" s="29"/>
      <c r="BO85" s="29"/>
      <c r="BP85" s="29"/>
      <c r="BQ85" s="29"/>
      <c r="BR85" s="29"/>
      <c r="BS85" s="29"/>
      <c r="BT85" s="29"/>
      <c r="BU85" s="29"/>
      <c r="BV85" s="29"/>
      <c r="BW85" s="29"/>
      <c r="BX85" s="29"/>
      <c r="BY85" s="29"/>
      <c r="BZ85" s="29"/>
      <c r="CA85" s="21">
        <f t="shared" si="138"/>
        <v>0</v>
      </c>
      <c r="CB85" s="29"/>
      <c r="CC85" s="29"/>
      <c r="CD85" s="29"/>
      <c r="CE85" s="29"/>
      <c r="CF85" s="29"/>
      <c r="CG85" s="41"/>
      <c r="CH85" s="21">
        <f t="shared" si="141"/>
        <v>0</v>
      </c>
      <c r="CI85" s="29"/>
      <c r="CJ85" s="29"/>
      <c r="CK85" s="29"/>
      <c r="CL85" s="29"/>
      <c r="CM85" s="29"/>
      <c r="CN85" s="29"/>
      <c r="CO85" s="29"/>
      <c r="CP85" s="21">
        <f t="shared" si="140"/>
        <v>0</v>
      </c>
      <c r="CQ85" s="29"/>
      <c r="CR85" s="29"/>
      <c r="CS85" s="29"/>
      <c r="CT85" s="29"/>
      <c r="CU85" s="29"/>
    </row>
    <row r="86" spans="1:99" x14ac:dyDescent="0.3">
      <c r="A86" s="24"/>
      <c r="B86" s="34">
        <f t="shared" ref="B86" si="157">H86+L86+R86+X86+AD86+AJ86+AQ86+AW86+BC86+BO86+BR86+BU86+BX86+CA86+CH86+CP86</f>
        <v>0</v>
      </c>
      <c r="C86" s="36">
        <f t="shared" ref="C86" si="158">I86+M86+S86+Y86+AE86+AK86+AR86+AX86+BD86+BP86+BS86+BV86+BY86+CB86+CI86</f>
        <v>0</v>
      </c>
      <c r="D86" s="24">
        <f t="shared" si="142"/>
        <v>0</v>
      </c>
      <c r="E86" s="292">
        <f t="shared" si="68"/>
        <v>0</v>
      </c>
      <c r="F86" s="24">
        <f t="shared" ref="F86" si="159">P86+V86+AH86+AO86+AU86+BG86+CL86</f>
        <v>0</v>
      </c>
      <c r="G86" s="29"/>
      <c r="H86" s="29"/>
      <c r="I86" s="29"/>
      <c r="J86" s="29"/>
      <c r="K86" s="41"/>
      <c r="L86" s="21">
        <f t="shared" ref="L86" si="160">SUM(N86:P86)</f>
        <v>0</v>
      </c>
      <c r="M86" s="29"/>
      <c r="N86" s="29"/>
      <c r="O86" s="29"/>
      <c r="P86" s="29"/>
      <c r="Q86" s="29"/>
      <c r="R86" s="21">
        <f t="shared" ref="R86" si="161">SUM(T86:V86)</f>
        <v>0</v>
      </c>
      <c r="S86" s="29"/>
      <c r="T86" s="29"/>
      <c r="U86" s="29"/>
      <c r="V86" s="29"/>
      <c r="W86" s="29"/>
      <c r="X86" s="21">
        <f t="shared" ref="X86" si="162">SUM(Z86:AB86)</f>
        <v>0</v>
      </c>
      <c r="Y86" s="29"/>
      <c r="Z86" s="29"/>
      <c r="AA86" s="29"/>
      <c r="AB86" s="29"/>
      <c r="AC86" s="41"/>
      <c r="AD86" s="21">
        <f t="shared" ref="AD86" si="163">SUM(AF86:AH86)</f>
        <v>0</v>
      </c>
      <c r="AE86" s="29"/>
      <c r="AF86" s="29"/>
      <c r="AG86" s="29"/>
      <c r="AH86" s="29"/>
      <c r="AI86" s="41"/>
      <c r="AJ86" s="36">
        <f t="shared" ref="AJ86" si="164">AL86+AM86+AO86</f>
        <v>0</v>
      </c>
      <c r="AK86" s="29"/>
      <c r="AL86" s="29"/>
      <c r="AM86" s="29"/>
      <c r="AN86" s="29"/>
      <c r="AO86" s="29"/>
      <c r="AP86" s="29"/>
      <c r="AQ86" s="21">
        <f t="shared" ref="AQ86" si="165">SUM(AS86:AU86)</f>
        <v>0</v>
      </c>
      <c r="AR86" s="29"/>
      <c r="AS86" s="29"/>
      <c r="AT86" s="29"/>
      <c r="AU86" s="29"/>
      <c r="AV86" s="29"/>
      <c r="AW86" s="214">
        <f t="shared" ref="AW86" si="166">SUM(AY86:BA86)</f>
        <v>0</v>
      </c>
      <c r="AX86" s="29"/>
      <c r="AY86" s="29"/>
      <c r="AZ86" s="29"/>
      <c r="BA86" s="29"/>
      <c r="BB86" s="41"/>
      <c r="BC86" s="21">
        <f t="shared" si="128"/>
        <v>0</v>
      </c>
      <c r="BD86" s="29"/>
      <c r="BE86" s="29"/>
      <c r="BF86" s="29"/>
      <c r="BG86" s="29"/>
      <c r="BH86" s="29"/>
      <c r="BI86" s="21">
        <f t="shared" si="129"/>
        <v>0</v>
      </c>
      <c r="BJ86" s="29"/>
      <c r="BK86" s="29"/>
      <c r="BL86" s="29"/>
      <c r="BM86" s="29"/>
      <c r="BN86" s="29"/>
      <c r="BO86" s="29"/>
      <c r="BP86" s="29"/>
      <c r="BQ86" s="29"/>
      <c r="BR86" s="29"/>
      <c r="BS86" s="29"/>
      <c r="BT86" s="29"/>
      <c r="BU86" s="29"/>
      <c r="BV86" s="29"/>
      <c r="BW86" s="29"/>
      <c r="BX86" s="29"/>
      <c r="BY86" s="29"/>
      <c r="BZ86" s="29"/>
      <c r="CA86" s="21">
        <f t="shared" ref="CA86" si="167">SUM(CC86:CE86)</f>
        <v>0</v>
      </c>
      <c r="CB86" s="29"/>
      <c r="CC86" s="29"/>
      <c r="CD86" s="29"/>
      <c r="CE86" s="29"/>
      <c r="CF86" s="29"/>
      <c r="CG86" s="41"/>
      <c r="CH86" s="21">
        <f t="shared" ref="CH86" si="168">SUM(CJ86:CL86)</f>
        <v>0</v>
      </c>
      <c r="CI86" s="29"/>
      <c r="CJ86" s="29"/>
      <c r="CK86" s="29"/>
      <c r="CL86" s="29"/>
      <c r="CM86" s="29"/>
      <c r="CN86" s="29"/>
      <c r="CO86" s="29"/>
      <c r="CP86" s="21">
        <f t="shared" ref="CP86" si="169">SUM(CR86:CT86)</f>
        <v>0</v>
      </c>
      <c r="CQ86" s="29"/>
      <c r="CR86" s="29"/>
      <c r="CS86" s="29"/>
      <c r="CT86" s="29"/>
      <c r="CU86" s="29"/>
    </row>
    <row r="87" spans="1:99" x14ac:dyDescent="0.3">
      <c r="A87" s="24"/>
      <c r="B87" s="34">
        <f t="shared" si="130"/>
        <v>0</v>
      </c>
      <c r="C87" s="36">
        <f t="shared" si="9"/>
        <v>0</v>
      </c>
      <c r="D87" s="24">
        <f t="shared" si="142"/>
        <v>0</v>
      </c>
      <c r="E87" s="292">
        <f t="shared" si="68"/>
        <v>0</v>
      </c>
      <c r="F87" s="24">
        <f t="shared" si="5"/>
        <v>0</v>
      </c>
      <c r="G87" s="29"/>
      <c r="H87" s="29"/>
      <c r="I87" s="29"/>
      <c r="J87" s="29"/>
      <c r="K87" s="41"/>
      <c r="L87" s="21">
        <f t="shared" si="132"/>
        <v>0</v>
      </c>
      <c r="M87" s="29"/>
      <c r="N87" s="29"/>
      <c r="O87" s="29"/>
      <c r="P87" s="29"/>
      <c r="Q87" s="29"/>
      <c r="R87" s="21">
        <f t="shared" si="133"/>
        <v>0</v>
      </c>
      <c r="S87" s="29"/>
      <c r="T87" s="29"/>
      <c r="U87" s="29"/>
      <c r="V87" s="29"/>
      <c r="W87" s="29"/>
      <c r="X87" s="21">
        <f t="shared" si="134"/>
        <v>0</v>
      </c>
      <c r="Y87" s="29"/>
      <c r="Z87" s="29"/>
      <c r="AA87" s="29"/>
      <c r="AB87" s="29"/>
      <c r="AC87" s="41"/>
      <c r="AD87" s="21">
        <f t="shared" si="156"/>
        <v>0</v>
      </c>
      <c r="AE87" s="29"/>
      <c r="AF87" s="29"/>
      <c r="AG87" s="29"/>
      <c r="AH87" s="29"/>
      <c r="AI87" s="41"/>
      <c r="AJ87" s="36">
        <f t="shared" si="136"/>
        <v>0</v>
      </c>
      <c r="AK87" s="29"/>
      <c r="AL87" s="29"/>
      <c r="AM87" s="29"/>
      <c r="AN87" s="29"/>
      <c r="AO87" s="29"/>
      <c r="AP87" s="29"/>
      <c r="AQ87" s="21">
        <f t="shared" si="137"/>
        <v>0</v>
      </c>
      <c r="AR87" s="29"/>
      <c r="AS87" s="29"/>
      <c r="AT87" s="29"/>
      <c r="AU87" s="29"/>
      <c r="AV87" s="29"/>
      <c r="AW87" s="214">
        <f t="shared" si="131"/>
        <v>0</v>
      </c>
      <c r="AX87" s="29"/>
      <c r="AY87" s="29"/>
      <c r="AZ87" s="29"/>
      <c r="BA87" s="29"/>
      <c r="BB87" s="41"/>
      <c r="BC87" s="21">
        <f t="shared" si="128"/>
        <v>0</v>
      </c>
      <c r="BD87" s="29"/>
      <c r="BE87" s="29"/>
      <c r="BF87" s="29"/>
      <c r="BG87" s="29"/>
      <c r="BH87" s="29"/>
      <c r="BI87" s="21">
        <f t="shared" si="129"/>
        <v>0</v>
      </c>
      <c r="BJ87" s="29"/>
      <c r="BK87" s="29"/>
      <c r="BL87" s="29"/>
      <c r="BM87" s="29"/>
      <c r="BN87" s="29"/>
      <c r="BO87" s="29"/>
      <c r="BP87" s="29"/>
      <c r="BQ87" s="29"/>
      <c r="BR87" s="29"/>
      <c r="BS87" s="29"/>
      <c r="BT87" s="29"/>
      <c r="BU87" s="29"/>
      <c r="BV87" s="29"/>
      <c r="BW87" s="29"/>
      <c r="BX87" s="29"/>
      <c r="BY87" s="29"/>
      <c r="BZ87" s="29"/>
      <c r="CA87" s="21">
        <f t="shared" si="138"/>
        <v>0</v>
      </c>
      <c r="CB87" s="29"/>
      <c r="CC87" s="29"/>
      <c r="CD87" s="29"/>
      <c r="CE87" s="29"/>
      <c r="CF87" s="29"/>
      <c r="CG87" s="41"/>
      <c r="CH87" s="21">
        <f t="shared" si="141"/>
        <v>0</v>
      </c>
      <c r="CI87" s="29"/>
      <c r="CJ87" s="29"/>
      <c r="CK87" s="29"/>
      <c r="CL87" s="29"/>
      <c r="CM87" s="29"/>
      <c r="CN87" s="29"/>
      <c r="CO87" s="29"/>
      <c r="CP87" s="21">
        <f t="shared" si="140"/>
        <v>0</v>
      </c>
      <c r="CQ87" s="29"/>
      <c r="CR87" s="29"/>
      <c r="CS87" s="29"/>
      <c r="CT87" s="29"/>
      <c r="CU87" s="29"/>
    </row>
    <row r="88" spans="1:99" s="297" customFormat="1" x14ac:dyDescent="0.3">
      <c r="A88" s="214" t="s">
        <v>146</v>
      </c>
      <c r="B88" s="34">
        <f>H88+L88+R88+X88+AD88+AJ88+AQ88+AW88+BC88+BO88+BR88+BU88+BX88+CA88+CH88+CP88+BI88</f>
        <v>41834.5</v>
      </c>
      <c r="C88" s="34">
        <f t="shared" si="9"/>
        <v>200</v>
      </c>
      <c r="D88" s="214">
        <f t="shared" si="142"/>
        <v>2021.6</v>
      </c>
      <c r="E88" s="292">
        <f t="shared" si="68"/>
        <v>26182.9</v>
      </c>
      <c r="F88" s="214">
        <f t="shared" si="5"/>
        <v>13630</v>
      </c>
      <c r="G88" s="42">
        <f>SUM(G89:G97)</f>
        <v>0</v>
      </c>
      <c r="H88" s="42">
        <f>SUM(H89:H97)</f>
        <v>0</v>
      </c>
      <c r="I88" s="42">
        <f t="shared" ref="I88:CG88" si="170">SUM(I89:I97)</f>
        <v>200</v>
      </c>
      <c r="J88" s="42">
        <f t="shared" si="170"/>
        <v>0</v>
      </c>
      <c r="K88" s="42">
        <f t="shared" si="170"/>
        <v>0</v>
      </c>
      <c r="L88" s="21">
        <f t="shared" si="132"/>
        <v>6900</v>
      </c>
      <c r="M88" s="42">
        <f t="shared" si="170"/>
        <v>0</v>
      </c>
      <c r="N88" s="42">
        <f t="shared" si="170"/>
        <v>0</v>
      </c>
      <c r="O88" s="42">
        <f t="shared" si="170"/>
        <v>400</v>
      </c>
      <c r="P88" s="42">
        <f t="shared" si="170"/>
        <v>6500</v>
      </c>
      <c r="Q88" s="42">
        <f t="shared" si="170"/>
        <v>0</v>
      </c>
      <c r="R88" s="21">
        <f t="shared" si="133"/>
        <v>500</v>
      </c>
      <c r="S88" s="42">
        <f t="shared" si="170"/>
        <v>0</v>
      </c>
      <c r="T88" s="42">
        <f t="shared" si="170"/>
        <v>0</v>
      </c>
      <c r="U88" s="42">
        <f t="shared" si="170"/>
        <v>0</v>
      </c>
      <c r="V88" s="42">
        <f t="shared" si="170"/>
        <v>500</v>
      </c>
      <c r="W88" s="42">
        <f t="shared" si="170"/>
        <v>0</v>
      </c>
      <c r="X88" s="21">
        <f t="shared" si="134"/>
        <v>1617</v>
      </c>
      <c r="Y88" s="42">
        <f t="shared" si="170"/>
        <v>0</v>
      </c>
      <c r="Z88" s="42">
        <f t="shared" si="170"/>
        <v>0</v>
      </c>
      <c r="AA88" s="42">
        <f t="shared" si="170"/>
        <v>1617</v>
      </c>
      <c r="AB88" s="42">
        <f t="shared" si="170"/>
        <v>0</v>
      </c>
      <c r="AC88" s="42">
        <f t="shared" si="170"/>
        <v>0</v>
      </c>
      <c r="AD88" s="21">
        <f t="shared" si="156"/>
        <v>16738</v>
      </c>
      <c r="AE88" s="42">
        <f t="shared" si="170"/>
        <v>0</v>
      </c>
      <c r="AF88" s="42">
        <f t="shared" si="170"/>
        <v>121.6</v>
      </c>
      <c r="AG88" s="42">
        <f t="shared" si="170"/>
        <v>10486.4</v>
      </c>
      <c r="AH88" s="42">
        <f t="shared" si="170"/>
        <v>6130</v>
      </c>
      <c r="AI88" s="42">
        <f t="shared" si="170"/>
        <v>0</v>
      </c>
      <c r="AJ88" s="36">
        <f t="shared" si="136"/>
        <v>4122</v>
      </c>
      <c r="AK88" s="42">
        <f t="shared" si="170"/>
        <v>0</v>
      </c>
      <c r="AL88" s="42">
        <f t="shared" si="170"/>
        <v>1900</v>
      </c>
      <c r="AM88" s="42">
        <f t="shared" si="170"/>
        <v>1722</v>
      </c>
      <c r="AN88" s="42">
        <f t="shared" si="170"/>
        <v>950</v>
      </c>
      <c r="AO88" s="42">
        <f t="shared" si="170"/>
        <v>500</v>
      </c>
      <c r="AP88" s="42">
        <f t="shared" si="170"/>
        <v>0</v>
      </c>
      <c r="AQ88" s="21">
        <f t="shared" si="137"/>
        <v>0</v>
      </c>
      <c r="AR88" s="42">
        <f t="shared" si="170"/>
        <v>0</v>
      </c>
      <c r="AS88" s="42">
        <f t="shared" si="170"/>
        <v>0</v>
      </c>
      <c r="AT88" s="42">
        <f t="shared" si="170"/>
        <v>0</v>
      </c>
      <c r="AU88" s="42">
        <f t="shared" si="170"/>
        <v>0</v>
      </c>
      <c r="AV88" s="42">
        <f t="shared" si="170"/>
        <v>0</v>
      </c>
      <c r="AW88" s="214">
        <f t="shared" si="131"/>
        <v>0</v>
      </c>
      <c r="AX88" s="42">
        <f t="shared" si="170"/>
        <v>0</v>
      </c>
      <c r="AY88" s="42">
        <f t="shared" si="170"/>
        <v>0</v>
      </c>
      <c r="AZ88" s="42">
        <f t="shared" si="170"/>
        <v>0</v>
      </c>
      <c r="BA88" s="42">
        <f t="shared" si="170"/>
        <v>0</v>
      </c>
      <c r="BB88" s="42">
        <f t="shared" si="170"/>
        <v>0</v>
      </c>
      <c r="BC88" s="21">
        <f t="shared" si="128"/>
        <v>2080</v>
      </c>
      <c r="BD88" s="42">
        <f t="shared" si="170"/>
        <v>0</v>
      </c>
      <c r="BE88" s="42">
        <f t="shared" si="170"/>
        <v>0</v>
      </c>
      <c r="BF88" s="42">
        <f t="shared" si="170"/>
        <v>2080</v>
      </c>
      <c r="BG88" s="42">
        <f t="shared" si="170"/>
        <v>0</v>
      </c>
      <c r="BH88" s="42">
        <f t="shared" si="170"/>
        <v>0</v>
      </c>
      <c r="BI88" s="21">
        <f t="shared" si="129"/>
        <v>787.5</v>
      </c>
      <c r="BJ88" s="42">
        <f t="shared" ref="BJ88:BM88" si="171">SUM(BJ89:BJ97)</f>
        <v>0</v>
      </c>
      <c r="BK88" s="42">
        <f t="shared" si="171"/>
        <v>0</v>
      </c>
      <c r="BL88" s="42">
        <f t="shared" si="171"/>
        <v>787.5</v>
      </c>
      <c r="BM88" s="42">
        <f t="shared" si="171"/>
        <v>0</v>
      </c>
      <c r="BN88" s="42">
        <f t="shared" si="170"/>
        <v>0</v>
      </c>
      <c r="BO88" s="42">
        <f t="shared" si="170"/>
        <v>0</v>
      </c>
      <c r="BP88" s="42">
        <f t="shared" si="170"/>
        <v>0</v>
      </c>
      <c r="BQ88" s="42">
        <f t="shared" si="170"/>
        <v>0</v>
      </c>
      <c r="BR88" s="42">
        <f t="shared" si="170"/>
        <v>0</v>
      </c>
      <c r="BS88" s="42">
        <f t="shared" si="170"/>
        <v>0</v>
      </c>
      <c r="BT88" s="42">
        <f t="shared" si="170"/>
        <v>0</v>
      </c>
      <c r="BU88" s="42">
        <f t="shared" si="170"/>
        <v>0</v>
      </c>
      <c r="BV88" s="42">
        <f t="shared" si="170"/>
        <v>0</v>
      </c>
      <c r="BW88" s="42">
        <f t="shared" si="170"/>
        <v>0</v>
      </c>
      <c r="BX88" s="42">
        <f t="shared" si="170"/>
        <v>0</v>
      </c>
      <c r="BY88" s="42">
        <f t="shared" si="170"/>
        <v>0</v>
      </c>
      <c r="BZ88" s="42">
        <f t="shared" si="170"/>
        <v>0</v>
      </c>
      <c r="CA88" s="21">
        <f t="shared" si="138"/>
        <v>0</v>
      </c>
      <c r="CB88" s="42">
        <f t="shared" si="170"/>
        <v>0</v>
      </c>
      <c r="CC88" s="42">
        <f t="shared" si="170"/>
        <v>0</v>
      </c>
      <c r="CD88" s="42">
        <f t="shared" si="170"/>
        <v>0</v>
      </c>
      <c r="CE88" s="42">
        <f t="shared" si="170"/>
        <v>0</v>
      </c>
      <c r="CF88" s="42">
        <f t="shared" si="170"/>
        <v>0</v>
      </c>
      <c r="CG88" s="42">
        <f t="shared" si="170"/>
        <v>0</v>
      </c>
      <c r="CH88" s="21">
        <f t="shared" si="141"/>
        <v>0</v>
      </c>
      <c r="CI88" s="42">
        <f t="shared" ref="CI88:CT88" si="172">SUM(CI89:CI97)</f>
        <v>0</v>
      </c>
      <c r="CJ88" s="42">
        <f t="shared" si="172"/>
        <v>0</v>
      </c>
      <c r="CK88" s="42">
        <f t="shared" si="172"/>
        <v>0</v>
      </c>
      <c r="CL88" s="42">
        <f t="shared" si="172"/>
        <v>0</v>
      </c>
      <c r="CM88" s="42">
        <f t="shared" si="172"/>
        <v>0</v>
      </c>
      <c r="CN88" s="42">
        <f t="shared" si="172"/>
        <v>0</v>
      </c>
      <c r="CO88" s="42">
        <f t="shared" si="172"/>
        <v>0</v>
      </c>
      <c r="CP88" s="21">
        <f t="shared" si="140"/>
        <v>9090</v>
      </c>
      <c r="CQ88" s="42">
        <f t="shared" si="172"/>
        <v>0</v>
      </c>
      <c r="CR88" s="42">
        <f t="shared" si="172"/>
        <v>0</v>
      </c>
      <c r="CS88" s="42">
        <f t="shared" si="172"/>
        <v>9090</v>
      </c>
      <c r="CT88" s="42">
        <f t="shared" si="172"/>
        <v>0</v>
      </c>
      <c r="CU88" s="42"/>
    </row>
    <row r="89" spans="1:99" ht="84" x14ac:dyDescent="0.3">
      <c r="A89" s="24"/>
      <c r="B89" s="34">
        <f t="shared" si="130"/>
        <v>17217</v>
      </c>
      <c r="C89" s="36">
        <f t="shared" si="9"/>
        <v>200</v>
      </c>
      <c r="D89" s="24">
        <f t="shared" si="142"/>
        <v>950</v>
      </c>
      <c r="E89" s="292">
        <f t="shared" si="68"/>
        <v>15554.5</v>
      </c>
      <c r="F89" s="24">
        <f t="shared" si="5"/>
        <v>1500</v>
      </c>
      <c r="G89" s="29"/>
      <c r="H89" s="29"/>
      <c r="I89" s="21">
        <v>200</v>
      </c>
      <c r="J89" s="21" t="s">
        <v>73</v>
      </c>
      <c r="K89" s="372" t="s">
        <v>838</v>
      </c>
      <c r="L89" s="21">
        <f t="shared" si="132"/>
        <v>1000</v>
      </c>
      <c r="M89" s="21"/>
      <c r="N89" s="21"/>
      <c r="O89" s="21"/>
      <c r="P89" s="21">
        <v>1000</v>
      </c>
      <c r="Q89" s="370" t="s">
        <v>723</v>
      </c>
      <c r="R89" s="21">
        <f t="shared" si="133"/>
        <v>500</v>
      </c>
      <c r="S89" s="21"/>
      <c r="T89" s="21"/>
      <c r="U89" s="21"/>
      <c r="V89" s="21">
        <v>500</v>
      </c>
      <c r="W89" s="234" t="s">
        <v>147</v>
      </c>
      <c r="X89" s="21">
        <f t="shared" si="134"/>
        <v>1617</v>
      </c>
      <c r="Y89" s="29"/>
      <c r="Z89" s="29"/>
      <c r="AA89" s="29">
        <v>1617</v>
      </c>
      <c r="AB89" s="29"/>
      <c r="AC89" s="342" t="s">
        <v>883</v>
      </c>
      <c r="AD89" s="21">
        <f t="shared" si="156"/>
        <v>2900</v>
      </c>
      <c r="AE89" s="29"/>
      <c r="AF89" s="29"/>
      <c r="AG89" s="29">
        <v>2900</v>
      </c>
      <c r="AH89" s="29"/>
      <c r="AI89" s="28" t="s">
        <v>149</v>
      </c>
      <c r="AJ89" s="36">
        <f t="shared" si="136"/>
        <v>950</v>
      </c>
      <c r="AK89" s="21"/>
      <c r="AL89" s="21">
        <v>950</v>
      </c>
      <c r="AM89" s="21"/>
      <c r="AN89" s="21"/>
      <c r="AO89" s="21"/>
      <c r="AP89" s="29"/>
      <c r="AQ89" s="21">
        <f t="shared" si="137"/>
        <v>0</v>
      </c>
      <c r="AR89" s="29"/>
      <c r="AS89" s="29"/>
      <c r="AT89" s="29"/>
      <c r="AU89" s="29"/>
      <c r="AV89" s="29"/>
      <c r="AW89" s="214">
        <f t="shared" si="131"/>
        <v>0</v>
      </c>
      <c r="AX89" s="29"/>
      <c r="AY89" s="29"/>
      <c r="AZ89" s="29"/>
      <c r="BA89" s="29"/>
      <c r="BB89" s="353" t="s">
        <v>619</v>
      </c>
      <c r="BC89" s="21">
        <f t="shared" si="128"/>
        <v>1160</v>
      </c>
      <c r="BD89" s="29"/>
      <c r="BE89" s="29"/>
      <c r="BF89" s="221">
        <v>1160</v>
      </c>
      <c r="BG89" s="29"/>
      <c r="BH89" s="353" t="s">
        <v>621</v>
      </c>
      <c r="BI89" s="21">
        <f t="shared" si="129"/>
        <v>787.5</v>
      </c>
      <c r="BJ89" s="29"/>
      <c r="BK89" s="29"/>
      <c r="BL89" s="221">
        <v>787.5</v>
      </c>
      <c r="BM89" s="29"/>
      <c r="BN89" s="29"/>
      <c r="BO89" s="29"/>
      <c r="BP89" s="29"/>
      <c r="BQ89" s="29"/>
      <c r="BR89" s="29"/>
      <c r="BS89" s="29"/>
      <c r="BT89" s="29"/>
      <c r="BU89" s="29"/>
      <c r="BV89" s="29"/>
      <c r="BW89" s="29"/>
      <c r="BX89" s="29"/>
      <c r="BY89" s="29"/>
      <c r="BZ89" s="29"/>
      <c r="CA89" s="21">
        <f t="shared" si="138"/>
        <v>0</v>
      </c>
      <c r="CB89" s="29"/>
      <c r="CC89" s="29"/>
      <c r="CD89" s="29"/>
      <c r="CE89" s="29"/>
      <c r="CF89" s="29"/>
      <c r="CG89" s="355"/>
      <c r="CH89" s="21"/>
      <c r="CI89" s="29"/>
      <c r="CJ89" s="29"/>
      <c r="CK89" s="221"/>
      <c r="CL89" s="29"/>
      <c r="CM89" s="29"/>
      <c r="CN89" s="29"/>
      <c r="CO89" s="224" t="s">
        <v>630</v>
      </c>
      <c r="CP89" s="21">
        <f t="shared" si="140"/>
        <v>9090</v>
      </c>
      <c r="CQ89" s="29"/>
      <c r="CR89" s="29"/>
      <c r="CS89" s="221">
        <v>9090</v>
      </c>
      <c r="CT89" s="29"/>
      <c r="CU89" s="29"/>
    </row>
    <row r="90" spans="1:99" ht="55.2" x14ac:dyDescent="0.3">
      <c r="A90" s="24"/>
      <c r="B90" s="34">
        <f t="shared" si="130"/>
        <v>9870</v>
      </c>
      <c r="C90" s="36">
        <f t="shared" si="9"/>
        <v>0</v>
      </c>
      <c r="D90" s="24">
        <f t="shared" si="142"/>
        <v>950</v>
      </c>
      <c r="E90" s="292">
        <f t="shared" si="68"/>
        <v>4420</v>
      </c>
      <c r="F90" s="24">
        <f t="shared" si="5"/>
        <v>4500</v>
      </c>
      <c r="G90" s="29"/>
      <c r="H90" s="29"/>
      <c r="I90" s="29"/>
      <c r="J90" s="29"/>
      <c r="K90" s="372" t="s">
        <v>843</v>
      </c>
      <c r="L90" s="21">
        <f t="shared" si="132"/>
        <v>4500</v>
      </c>
      <c r="M90" s="29"/>
      <c r="N90" s="29"/>
      <c r="O90" s="29"/>
      <c r="P90" s="29">
        <v>4500</v>
      </c>
      <c r="Q90" s="29"/>
      <c r="R90" s="21">
        <f t="shared" si="133"/>
        <v>0</v>
      </c>
      <c r="S90" s="29"/>
      <c r="T90" s="29"/>
      <c r="U90" s="29"/>
      <c r="V90" s="29"/>
      <c r="W90" s="29"/>
      <c r="X90" s="21">
        <f t="shared" si="134"/>
        <v>0</v>
      </c>
      <c r="Y90" s="29"/>
      <c r="Z90" s="29"/>
      <c r="AA90" s="29"/>
      <c r="AB90" s="29"/>
      <c r="AC90" s="344" t="s">
        <v>884</v>
      </c>
      <c r="AD90" s="21">
        <f t="shared" si="156"/>
        <v>3500</v>
      </c>
      <c r="AE90" s="29"/>
      <c r="AF90" s="29"/>
      <c r="AG90" s="29">
        <v>3500</v>
      </c>
      <c r="AH90" s="29"/>
      <c r="AI90" s="28" t="s">
        <v>151</v>
      </c>
      <c r="AJ90" s="36">
        <f t="shared" si="136"/>
        <v>950</v>
      </c>
      <c r="AK90" s="21"/>
      <c r="AL90" s="21">
        <v>950</v>
      </c>
      <c r="AM90" s="21"/>
      <c r="AN90" s="21"/>
      <c r="AO90" s="21"/>
      <c r="AP90" s="29"/>
      <c r="AQ90" s="21">
        <f t="shared" si="137"/>
        <v>0</v>
      </c>
      <c r="AR90" s="29"/>
      <c r="AS90" s="29"/>
      <c r="AT90" s="29"/>
      <c r="AU90" s="29"/>
      <c r="AV90" s="29"/>
      <c r="AW90" s="214">
        <f t="shared" si="131"/>
        <v>0</v>
      </c>
      <c r="AX90" s="29"/>
      <c r="AY90" s="29"/>
      <c r="AZ90" s="29"/>
      <c r="BA90" s="29"/>
      <c r="BB90" s="353" t="s">
        <v>615</v>
      </c>
      <c r="BC90" s="21">
        <f t="shared" si="128"/>
        <v>920</v>
      </c>
      <c r="BD90" s="29"/>
      <c r="BE90" s="29"/>
      <c r="BF90" s="221">
        <v>920</v>
      </c>
      <c r="BG90" s="29"/>
      <c r="BH90" s="29"/>
      <c r="BI90" s="21">
        <f t="shared" si="129"/>
        <v>0</v>
      </c>
      <c r="BJ90" s="29"/>
      <c r="BK90" s="29"/>
      <c r="BL90" s="221"/>
      <c r="BM90" s="29"/>
      <c r="BN90" s="29"/>
      <c r="BO90" s="29"/>
      <c r="BP90" s="29"/>
      <c r="BQ90" s="29"/>
      <c r="BR90" s="29"/>
      <c r="BS90" s="29"/>
      <c r="BT90" s="29"/>
      <c r="BU90" s="29"/>
      <c r="BV90" s="29"/>
      <c r="BW90" s="29"/>
      <c r="BX90" s="29"/>
      <c r="BY90" s="29"/>
      <c r="BZ90" s="29"/>
      <c r="CA90" s="21">
        <f t="shared" si="138"/>
        <v>0</v>
      </c>
      <c r="CB90" s="29"/>
      <c r="CC90" s="29"/>
      <c r="CD90" s="29"/>
      <c r="CE90" s="29"/>
      <c r="CF90" s="29"/>
      <c r="CG90" s="355"/>
      <c r="CH90" s="21"/>
      <c r="CI90" s="29"/>
      <c r="CJ90" s="29"/>
      <c r="CK90" s="221"/>
      <c r="CL90" s="29"/>
      <c r="CM90" s="29"/>
      <c r="CN90" s="29"/>
      <c r="CO90" s="29"/>
      <c r="CP90" s="21">
        <f t="shared" si="140"/>
        <v>0</v>
      </c>
      <c r="CQ90" s="29"/>
      <c r="CR90" s="29"/>
      <c r="CS90" s="29"/>
      <c r="CT90" s="29"/>
      <c r="CU90" s="29"/>
    </row>
    <row r="91" spans="1:99" ht="50.4" x14ac:dyDescent="0.3">
      <c r="A91" s="24"/>
      <c r="B91" s="34">
        <f t="shared" si="130"/>
        <v>2313.6</v>
      </c>
      <c r="C91" s="36">
        <f t="shared" si="9"/>
        <v>0</v>
      </c>
      <c r="D91" s="24">
        <f t="shared" si="142"/>
        <v>121.6</v>
      </c>
      <c r="E91" s="292">
        <f t="shared" si="68"/>
        <v>1192</v>
      </c>
      <c r="F91" s="24">
        <f t="shared" si="5"/>
        <v>1000</v>
      </c>
      <c r="G91" s="29"/>
      <c r="H91" s="29"/>
      <c r="I91" s="29"/>
      <c r="J91" s="29"/>
      <c r="K91" s="369" t="s">
        <v>836</v>
      </c>
      <c r="L91" s="21">
        <f t="shared" si="132"/>
        <v>1000</v>
      </c>
      <c r="M91" s="29"/>
      <c r="N91" s="29"/>
      <c r="O91" s="29"/>
      <c r="P91" s="29">
        <v>1000</v>
      </c>
      <c r="Q91" s="29"/>
      <c r="R91" s="21">
        <f t="shared" si="133"/>
        <v>0</v>
      </c>
      <c r="S91" s="29"/>
      <c r="T91" s="29"/>
      <c r="U91" s="29"/>
      <c r="V91" s="29"/>
      <c r="W91" s="29"/>
      <c r="X91" s="21">
        <f t="shared" si="134"/>
        <v>0</v>
      </c>
      <c r="Y91" s="29"/>
      <c r="Z91" s="29"/>
      <c r="AA91" s="29"/>
      <c r="AB91" s="29"/>
      <c r="AC91" s="37" t="s">
        <v>43</v>
      </c>
      <c r="AD91" s="21">
        <f t="shared" si="156"/>
        <v>363.6</v>
      </c>
      <c r="AE91" s="29"/>
      <c r="AF91" s="29">
        <v>121.6</v>
      </c>
      <c r="AG91" s="29">
        <v>242</v>
      </c>
      <c r="AH91" s="29"/>
      <c r="AI91" s="235" t="s">
        <v>152</v>
      </c>
      <c r="AJ91" s="237">
        <f t="shared" si="136"/>
        <v>950</v>
      </c>
      <c r="AK91" s="22"/>
      <c r="AL91" s="22"/>
      <c r="AM91" s="22">
        <v>950</v>
      </c>
      <c r="AN91" s="22">
        <v>950</v>
      </c>
      <c r="AO91" s="21"/>
      <c r="AP91" s="29"/>
      <c r="AQ91" s="21">
        <f t="shared" si="137"/>
        <v>0</v>
      </c>
      <c r="AR91" s="29"/>
      <c r="AS91" s="29"/>
      <c r="AT91" s="29"/>
      <c r="AU91" s="29"/>
      <c r="AV91" s="29"/>
      <c r="AW91" s="214">
        <f t="shared" si="131"/>
        <v>0</v>
      </c>
      <c r="AX91" s="29"/>
      <c r="AY91" s="29"/>
      <c r="AZ91" s="29"/>
      <c r="BA91" s="29"/>
      <c r="BB91" s="41"/>
      <c r="BC91" s="21">
        <f t="shared" si="128"/>
        <v>0</v>
      </c>
      <c r="BD91" s="29"/>
      <c r="BE91" s="29"/>
      <c r="BF91" s="29"/>
      <c r="BG91" s="29"/>
      <c r="BH91" s="29"/>
      <c r="BI91" s="21">
        <f t="shared" si="129"/>
        <v>0</v>
      </c>
      <c r="BJ91" s="29"/>
      <c r="BK91" s="29"/>
      <c r="BL91" s="29"/>
      <c r="BM91" s="29"/>
      <c r="BN91" s="29"/>
      <c r="BO91" s="29"/>
      <c r="BP91" s="29"/>
      <c r="BQ91" s="29"/>
      <c r="BR91" s="29"/>
      <c r="BS91" s="29"/>
      <c r="BT91" s="29"/>
      <c r="BU91" s="29"/>
      <c r="BV91" s="29"/>
      <c r="BW91" s="29"/>
      <c r="BX91" s="29"/>
      <c r="BY91" s="29"/>
      <c r="BZ91" s="29"/>
      <c r="CA91" s="21">
        <f t="shared" si="138"/>
        <v>0</v>
      </c>
      <c r="CB91" s="29"/>
      <c r="CC91" s="29"/>
      <c r="CD91" s="29"/>
      <c r="CE91" s="29"/>
      <c r="CF91" s="29"/>
      <c r="CG91" s="355"/>
      <c r="CH91" s="21"/>
      <c r="CI91" s="29"/>
      <c r="CJ91" s="29"/>
      <c r="CK91" s="221"/>
      <c r="CL91" s="29"/>
      <c r="CM91" s="29"/>
      <c r="CN91" s="29"/>
      <c r="CO91" s="29"/>
      <c r="CP91" s="21">
        <f t="shared" si="140"/>
        <v>0</v>
      </c>
      <c r="CQ91" s="29"/>
      <c r="CR91" s="29"/>
      <c r="CS91" s="29"/>
      <c r="CT91" s="29"/>
      <c r="CU91" s="29"/>
    </row>
    <row r="92" spans="1:99" ht="84" x14ac:dyDescent="0.3">
      <c r="A92" s="24"/>
      <c r="B92" s="34">
        <f t="shared" si="130"/>
        <v>3622</v>
      </c>
      <c r="C92" s="36">
        <f t="shared" si="9"/>
        <v>0</v>
      </c>
      <c r="D92" s="24">
        <f t="shared" si="142"/>
        <v>0</v>
      </c>
      <c r="E92" s="292">
        <f t="shared" si="68"/>
        <v>1172</v>
      </c>
      <c r="F92" s="24">
        <f t="shared" si="5"/>
        <v>2450</v>
      </c>
      <c r="G92" s="29"/>
      <c r="H92" s="29"/>
      <c r="I92" s="29"/>
      <c r="J92" s="29"/>
      <c r="K92" s="367" t="s">
        <v>835</v>
      </c>
      <c r="L92" s="21">
        <f t="shared" si="132"/>
        <v>400</v>
      </c>
      <c r="M92" s="29"/>
      <c r="N92" s="29"/>
      <c r="O92" s="29">
        <v>400</v>
      </c>
      <c r="P92" s="29"/>
      <c r="Q92" s="29"/>
      <c r="R92" s="21">
        <f t="shared" si="133"/>
        <v>0</v>
      </c>
      <c r="S92" s="29"/>
      <c r="T92" s="29"/>
      <c r="U92" s="29"/>
      <c r="V92" s="29"/>
      <c r="W92" s="29"/>
      <c r="X92" s="21">
        <f t="shared" si="134"/>
        <v>0</v>
      </c>
      <c r="Y92" s="29"/>
      <c r="Z92" s="29"/>
      <c r="AA92" s="29"/>
      <c r="AB92" s="29"/>
      <c r="AC92" s="365" t="s">
        <v>153</v>
      </c>
      <c r="AD92" s="21">
        <f t="shared" si="156"/>
        <v>2450</v>
      </c>
      <c r="AE92" s="29"/>
      <c r="AF92" s="29"/>
      <c r="AG92" s="29"/>
      <c r="AH92" s="29">
        <v>2450</v>
      </c>
      <c r="AI92" s="28" t="s">
        <v>154</v>
      </c>
      <c r="AJ92" s="36">
        <f t="shared" si="136"/>
        <v>772</v>
      </c>
      <c r="AK92" s="21"/>
      <c r="AL92" s="21"/>
      <c r="AM92" s="21">
        <v>772</v>
      </c>
      <c r="AN92" s="29"/>
      <c r="AO92" s="21"/>
      <c r="AP92" s="29"/>
      <c r="AQ92" s="21">
        <f t="shared" si="137"/>
        <v>0</v>
      </c>
      <c r="AR92" s="29"/>
      <c r="AS92" s="29"/>
      <c r="AT92" s="29"/>
      <c r="AU92" s="29"/>
      <c r="AV92" s="29"/>
      <c r="AW92" s="214">
        <f t="shared" si="131"/>
        <v>0</v>
      </c>
      <c r="AX92" s="29"/>
      <c r="AY92" s="29"/>
      <c r="AZ92" s="29"/>
      <c r="BA92" s="29"/>
      <c r="BB92" s="41"/>
      <c r="BC92" s="21">
        <f t="shared" si="128"/>
        <v>0</v>
      </c>
      <c r="BD92" s="29"/>
      <c r="BE92" s="29"/>
      <c r="BF92" s="29"/>
      <c r="BG92" s="29"/>
      <c r="BH92" s="29"/>
      <c r="BI92" s="21">
        <f t="shared" si="129"/>
        <v>0</v>
      </c>
      <c r="BJ92" s="29"/>
      <c r="BK92" s="29"/>
      <c r="BL92" s="29"/>
      <c r="BM92" s="29"/>
      <c r="BN92" s="29"/>
      <c r="BO92" s="29"/>
      <c r="BP92" s="29"/>
      <c r="BQ92" s="29"/>
      <c r="BR92" s="29"/>
      <c r="BS92" s="29"/>
      <c r="BT92" s="29"/>
      <c r="BU92" s="29"/>
      <c r="BV92" s="29"/>
      <c r="BW92" s="29"/>
      <c r="BX92" s="29"/>
      <c r="BY92" s="29"/>
      <c r="BZ92" s="29"/>
      <c r="CA92" s="21">
        <f t="shared" si="138"/>
        <v>0</v>
      </c>
      <c r="CB92" s="29"/>
      <c r="CC92" s="29"/>
      <c r="CD92" s="29"/>
      <c r="CE92" s="29"/>
      <c r="CF92" s="29"/>
      <c r="CG92" s="355"/>
      <c r="CH92" s="21"/>
      <c r="CI92" s="29"/>
      <c r="CJ92" s="29"/>
      <c r="CK92" s="221"/>
      <c r="CL92" s="29"/>
      <c r="CM92" s="29"/>
      <c r="CN92" s="29"/>
      <c r="CO92" s="29"/>
      <c r="CP92" s="21">
        <f t="shared" si="140"/>
        <v>0</v>
      </c>
      <c r="CQ92" s="29"/>
      <c r="CR92" s="29"/>
      <c r="CS92" s="29"/>
      <c r="CT92" s="29"/>
      <c r="CU92" s="29"/>
    </row>
    <row r="93" spans="1:99" ht="50.4" x14ac:dyDescent="0.3">
      <c r="A93" s="24"/>
      <c r="B93" s="34">
        <f t="shared" si="130"/>
        <v>500</v>
      </c>
      <c r="C93" s="36">
        <f t="shared" si="9"/>
        <v>0</v>
      </c>
      <c r="D93" s="24">
        <f t="shared" si="142"/>
        <v>0</v>
      </c>
      <c r="E93" s="292">
        <f t="shared" si="68"/>
        <v>0</v>
      </c>
      <c r="F93" s="24">
        <f t="shared" si="5"/>
        <v>500</v>
      </c>
      <c r="G93" s="29"/>
      <c r="H93" s="29"/>
      <c r="I93" s="29"/>
      <c r="J93" s="29"/>
      <c r="K93" s="41"/>
      <c r="L93" s="21">
        <f t="shared" si="132"/>
        <v>0</v>
      </c>
      <c r="M93" s="29"/>
      <c r="N93" s="29"/>
      <c r="O93" s="29"/>
      <c r="P93" s="29"/>
      <c r="Q93" s="29"/>
      <c r="R93" s="21">
        <f t="shared" si="133"/>
        <v>0</v>
      </c>
      <c r="S93" s="29"/>
      <c r="T93" s="29"/>
      <c r="U93" s="29"/>
      <c r="V93" s="29"/>
      <c r="W93" s="29"/>
      <c r="X93" s="21">
        <f t="shared" si="134"/>
        <v>0</v>
      </c>
      <c r="Y93" s="29"/>
      <c r="Z93" s="29"/>
      <c r="AA93" s="29"/>
      <c r="AB93" s="29"/>
      <c r="AC93" s="224" t="s">
        <v>658</v>
      </c>
      <c r="AD93" s="21">
        <f t="shared" si="156"/>
        <v>0</v>
      </c>
      <c r="AE93" s="29"/>
      <c r="AF93" s="29"/>
      <c r="AG93" s="221"/>
      <c r="AH93" s="29"/>
      <c r="AI93" s="371" t="s">
        <v>155</v>
      </c>
      <c r="AJ93" s="36">
        <f t="shared" si="136"/>
        <v>500</v>
      </c>
      <c r="AK93" s="21"/>
      <c r="AL93" s="21"/>
      <c r="AM93" s="21"/>
      <c r="AN93" s="38"/>
      <c r="AO93" s="21">
        <v>500</v>
      </c>
      <c r="AP93" s="29"/>
      <c r="AQ93" s="21">
        <f t="shared" si="137"/>
        <v>0</v>
      </c>
      <c r="AR93" s="29"/>
      <c r="AS93" s="29"/>
      <c r="AT93" s="29"/>
      <c r="AU93" s="29"/>
      <c r="AV93" s="29"/>
      <c r="AW93" s="214">
        <f t="shared" si="131"/>
        <v>0</v>
      </c>
      <c r="AX93" s="29"/>
      <c r="AY93" s="29"/>
      <c r="AZ93" s="29"/>
      <c r="BA93" s="29"/>
      <c r="BB93" s="41"/>
      <c r="BC93" s="21">
        <f t="shared" si="128"/>
        <v>0</v>
      </c>
      <c r="BD93" s="29"/>
      <c r="BE93" s="29"/>
      <c r="BF93" s="29"/>
      <c r="BG93" s="29"/>
      <c r="BH93" s="29"/>
      <c r="BI93" s="21">
        <f t="shared" si="129"/>
        <v>0</v>
      </c>
      <c r="BJ93" s="29"/>
      <c r="BK93" s="29"/>
      <c r="BL93" s="29"/>
      <c r="BM93" s="29"/>
      <c r="BN93" s="29"/>
      <c r="BO93" s="29"/>
      <c r="BP93" s="29"/>
      <c r="BQ93" s="29"/>
      <c r="BR93" s="29"/>
      <c r="BS93" s="29"/>
      <c r="BT93" s="29"/>
      <c r="BU93" s="29"/>
      <c r="BV93" s="29"/>
      <c r="BW93" s="29"/>
      <c r="BX93" s="29"/>
      <c r="BY93" s="29"/>
      <c r="BZ93" s="29"/>
      <c r="CA93" s="21">
        <f t="shared" si="138"/>
        <v>0</v>
      </c>
      <c r="CB93" s="29"/>
      <c r="CC93" s="29"/>
      <c r="CD93" s="29"/>
      <c r="CE93" s="29"/>
      <c r="CF93" s="29"/>
      <c r="CG93" s="355"/>
      <c r="CH93" s="21"/>
      <c r="CI93" s="29"/>
      <c r="CJ93" s="29"/>
      <c r="CK93" s="221"/>
      <c r="CL93" s="29"/>
      <c r="CM93" s="29"/>
      <c r="CN93" s="29"/>
      <c r="CO93" s="29"/>
      <c r="CP93" s="21">
        <f t="shared" si="140"/>
        <v>0</v>
      </c>
      <c r="CQ93" s="29"/>
      <c r="CR93" s="29"/>
      <c r="CS93" s="29"/>
      <c r="CT93" s="29"/>
      <c r="CU93" s="29"/>
    </row>
    <row r="94" spans="1:99" ht="67.2" x14ac:dyDescent="0.3">
      <c r="A94" s="24"/>
      <c r="B94" s="34">
        <f t="shared" si="130"/>
        <v>1446</v>
      </c>
      <c r="C94" s="36">
        <f t="shared" si="9"/>
        <v>0</v>
      </c>
      <c r="D94" s="24">
        <f t="shared" si="142"/>
        <v>0</v>
      </c>
      <c r="E94" s="292">
        <f t="shared" si="68"/>
        <v>1446</v>
      </c>
      <c r="F94" s="24">
        <f t="shared" si="5"/>
        <v>0</v>
      </c>
      <c r="G94" s="29"/>
      <c r="H94" s="29"/>
      <c r="I94" s="29"/>
      <c r="J94" s="29"/>
      <c r="K94" s="41"/>
      <c r="L94" s="21">
        <f t="shared" si="132"/>
        <v>0</v>
      </c>
      <c r="M94" s="29"/>
      <c r="N94" s="29"/>
      <c r="O94" s="29"/>
      <c r="P94" s="29"/>
      <c r="Q94" s="29"/>
      <c r="R94" s="21">
        <f t="shared" si="133"/>
        <v>0</v>
      </c>
      <c r="S94" s="29"/>
      <c r="T94" s="29"/>
      <c r="U94" s="29"/>
      <c r="V94" s="29"/>
      <c r="W94" s="29"/>
      <c r="X94" s="21">
        <f t="shared" si="134"/>
        <v>0</v>
      </c>
      <c r="Y94" s="29"/>
      <c r="Z94" s="29"/>
      <c r="AA94" s="29"/>
      <c r="AB94" s="29"/>
      <c r="AC94" s="222" t="s">
        <v>660</v>
      </c>
      <c r="AD94" s="22">
        <f t="shared" si="156"/>
        <v>1446</v>
      </c>
      <c r="AE94" s="234"/>
      <c r="AF94" s="234"/>
      <c r="AG94" s="223">
        <v>1446</v>
      </c>
      <c r="AH94" s="29"/>
      <c r="AI94" s="41"/>
      <c r="AJ94" s="36">
        <f t="shared" si="136"/>
        <v>0</v>
      </c>
      <c r="AK94" s="29"/>
      <c r="AL94" s="29"/>
      <c r="AM94" s="29"/>
      <c r="AN94" s="29"/>
      <c r="AO94" s="21"/>
      <c r="AP94" s="29"/>
      <c r="AQ94" s="21">
        <f t="shared" si="137"/>
        <v>0</v>
      </c>
      <c r="AR94" s="29"/>
      <c r="AS94" s="29"/>
      <c r="AT94" s="29"/>
      <c r="AU94" s="29"/>
      <c r="AV94" s="29"/>
      <c r="AW94" s="214">
        <f t="shared" si="131"/>
        <v>0</v>
      </c>
      <c r="AX94" s="29"/>
      <c r="AY94" s="29"/>
      <c r="AZ94" s="29"/>
      <c r="BA94" s="29"/>
      <c r="BB94" s="41"/>
      <c r="BC94" s="21">
        <f t="shared" si="128"/>
        <v>0</v>
      </c>
      <c r="BD94" s="29"/>
      <c r="BE94" s="29"/>
      <c r="BF94" s="29"/>
      <c r="BG94" s="29"/>
      <c r="BH94" s="29"/>
      <c r="BI94" s="21">
        <f t="shared" si="129"/>
        <v>0</v>
      </c>
      <c r="BJ94" s="29"/>
      <c r="BK94" s="29"/>
      <c r="BL94" s="29"/>
      <c r="BM94" s="29"/>
      <c r="BN94" s="29"/>
      <c r="BO94" s="29"/>
      <c r="BP94" s="29"/>
      <c r="BQ94" s="29"/>
      <c r="BR94" s="29"/>
      <c r="BS94" s="29"/>
      <c r="BT94" s="29"/>
      <c r="BU94" s="29"/>
      <c r="BV94" s="29"/>
      <c r="BW94" s="29"/>
      <c r="BX94" s="29"/>
      <c r="BY94" s="29"/>
      <c r="BZ94" s="29"/>
      <c r="CA94" s="21">
        <f t="shared" si="138"/>
        <v>0</v>
      </c>
      <c r="CB94" s="29"/>
      <c r="CC94" s="29"/>
      <c r="CD94" s="29"/>
      <c r="CE94" s="29"/>
      <c r="CF94" s="29"/>
      <c r="CG94" s="355"/>
      <c r="CH94" s="21"/>
      <c r="CI94" s="29"/>
      <c r="CJ94" s="29"/>
      <c r="CK94" s="221"/>
      <c r="CL94" s="29"/>
      <c r="CM94" s="29"/>
      <c r="CN94" s="29"/>
      <c r="CO94" s="29"/>
      <c r="CP94" s="21">
        <f t="shared" si="140"/>
        <v>0</v>
      </c>
      <c r="CQ94" s="29"/>
      <c r="CR94" s="29"/>
      <c r="CS94" s="29"/>
      <c r="CT94" s="29"/>
      <c r="CU94" s="29"/>
    </row>
    <row r="95" spans="1:99" ht="27.6" x14ac:dyDescent="0.3">
      <c r="A95" s="24"/>
      <c r="B95" s="34">
        <f t="shared" si="130"/>
        <v>578.4</v>
      </c>
      <c r="C95" s="36">
        <f t="shared" si="9"/>
        <v>0</v>
      </c>
      <c r="D95" s="24">
        <f t="shared" si="142"/>
        <v>0</v>
      </c>
      <c r="E95" s="292">
        <f t="shared" si="68"/>
        <v>578.4</v>
      </c>
      <c r="F95" s="24">
        <f t="shared" si="5"/>
        <v>0</v>
      </c>
      <c r="G95" s="29"/>
      <c r="H95" s="29"/>
      <c r="I95" s="29"/>
      <c r="J95" s="29"/>
      <c r="K95" s="41"/>
      <c r="L95" s="21">
        <f t="shared" si="132"/>
        <v>0</v>
      </c>
      <c r="M95" s="29"/>
      <c r="N95" s="29"/>
      <c r="O95" s="29"/>
      <c r="P95" s="29"/>
      <c r="Q95" s="29"/>
      <c r="R95" s="21">
        <f t="shared" si="133"/>
        <v>0</v>
      </c>
      <c r="S95" s="29"/>
      <c r="T95" s="29"/>
      <c r="U95" s="29"/>
      <c r="V95" s="29"/>
      <c r="W95" s="29"/>
      <c r="X95" s="21">
        <f t="shared" si="134"/>
        <v>0</v>
      </c>
      <c r="Y95" s="29"/>
      <c r="Z95" s="29"/>
      <c r="AA95" s="29"/>
      <c r="AB95" s="29"/>
      <c r="AC95" s="236" t="s">
        <v>720</v>
      </c>
      <c r="AD95" s="22">
        <f t="shared" si="156"/>
        <v>578.4</v>
      </c>
      <c r="AE95" s="234"/>
      <c r="AF95" s="234"/>
      <c r="AG95" s="234">
        <v>578.4</v>
      </c>
      <c r="AH95" s="29"/>
      <c r="AI95" s="41"/>
      <c r="AJ95" s="36">
        <f t="shared" si="136"/>
        <v>0</v>
      </c>
      <c r="AK95" s="29"/>
      <c r="AL95" s="29"/>
      <c r="AM95" s="29"/>
      <c r="AN95" s="29"/>
      <c r="AO95" s="29"/>
      <c r="AP95" s="29"/>
      <c r="AQ95" s="21">
        <f t="shared" si="137"/>
        <v>0</v>
      </c>
      <c r="AR95" s="29"/>
      <c r="AS95" s="29"/>
      <c r="AT95" s="29"/>
      <c r="AU95" s="29"/>
      <c r="AV95" s="29"/>
      <c r="AW95" s="214">
        <f t="shared" si="131"/>
        <v>0</v>
      </c>
      <c r="AX95" s="29"/>
      <c r="AY95" s="29"/>
      <c r="AZ95" s="29"/>
      <c r="BA95" s="29"/>
      <c r="BB95" s="41"/>
      <c r="BC95" s="21">
        <f t="shared" si="128"/>
        <v>0</v>
      </c>
      <c r="BD95" s="29"/>
      <c r="BE95" s="29"/>
      <c r="BF95" s="29"/>
      <c r="BG95" s="29"/>
      <c r="BH95" s="29"/>
      <c r="BI95" s="21">
        <f t="shared" si="129"/>
        <v>0</v>
      </c>
      <c r="BJ95" s="29"/>
      <c r="BK95" s="29"/>
      <c r="BL95" s="29"/>
      <c r="BM95" s="29"/>
      <c r="BN95" s="29"/>
      <c r="BO95" s="29"/>
      <c r="BP95" s="29"/>
      <c r="BQ95" s="29"/>
      <c r="BR95" s="29"/>
      <c r="BS95" s="29"/>
      <c r="BT95" s="29"/>
      <c r="BU95" s="29"/>
      <c r="BV95" s="29"/>
      <c r="BW95" s="29"/>
      <c r="BX95" s="29"/>
      <c r="BY95" s="29"/>
      <c r="BZ95" s="29"/>
      <c r="CA95" s="21">
        <f t="shared" si="138"/>
        <v>0</v>
      </c>
      <c r="CB95" s="29"/>
      <c r="CC95" s="29"/>
      <c r="CD95" s="29"/>
      <c r="CE95" s="29"/>
      <c r="CF95" s="29"/>
      <c r="CG95" s="41"/>
      <c r="CH95" s="21">
        <f t="shared" si="141"/>
        <v>0</v>
      </c>
      <c r="CI95" s="29"/>
      <c r="CJ95" s="29"/>
      <c r="CK95" s="29"/>
      <c r="CL95" s="29"/>
      <c r="CM95" s="29"/>
      <c r="CN95" s="29"/>
      <c r="CO95" s="29"/>
      <c r="CP95" s="21">
        <f t="shared" si="140"/>
        <v>0</v>
      </c>
      <c r="CQ95" s="29"/>
      <c r="CR95" s="29"/>
      <c r="CS95" s="29"/>
      <c r="CT95" s="29"/>
      <c r="CU95" s="29"/>
    </row>
    <row r="96" spans="1:99" x14ac:dyDescent="0.3">
      <c r="A96" s="24"/>
      <c r="B96" s="34">
        <f t="shared" si="130"/>
        <v>0</v>
      </c>
      <c r="C96" s="36">
        <f t="shared" si="9"/>
        <v>0</v>
      </c>
      <c r="D96" s="24">
        <f t="shared" si="142"/>
        <v>0</v>
      </c>
      <c r="E96" s="292">
        <f t="shared" si="68"/>
        <v>0</v>
      </c>
      <c r="F96" s="24">
        <f t="shared" si="5"/>
        <v>0</v>
      </c>
      <c r="G96" s="29"/>
      <c r="H96" s="29"/>
      <c r="I96" s="29"/>
      <c r="J96" s="29"/>
      <c r="K96" s="41"/>
      <c r="L96" s="21">
        <f t="shared" si="132"/>
        <v>0</v>
      </c>
      <c r="M96" s="29"/>
      <c r="N96" s="29"/>
      <c r="O96" s="29"/>
      <c r="P96" s="29"/>
      <c r="Q96" s="29"/>
      <c r="R96" s="21">
        <f t="shared" si="133"/>
        <v>0</v>
      </c>
      <c r="S96" s="29"/>
      <c r="T96" s="29"/>
      <c r="U96" s="29"/>
      <c r="V96" s="29"/>
      <c r="W96" s="29"/>
      <c r="X96" s="21">
        <f t="shared" si="134"/>
        <v>0</v>
      </c>
      <c r="Y96" s="29"/>
      <c r="Z96" s="29"/>
      <c r="AA96" s="29"/>
      <c r="AB96" s="29"/>
      <c r="AC96" s="224"/>
      <c r="AD96" s="21"/>
      <c r="AE96" s="29"/>
      <c r="AF96" s="29"/>
      <c r="AG96" s="29"/>
      <c r="AH96" s="29"/>
      <c r="AI96" s="41"/>
      <c r="AJ96" s="36">
        <f t="shared" si="136"/>
        <v>0</v>
      </c>
      <c r="AK96" s="29"/>
      <c r="AL96" s="29"/>
      <c r="AM96" s="29"/>
      <c r="AN96" s="29"/>
      <c r="AO96" s="29"/>
      <c r="AP96" s="29"/>
      <c r="AQ96" s="21">
        <f t="shared" si="137"/>
        <v>0</v>
      </c>
      <c r="AR96" s="29"/>
      <c r="AS96" s="29"/>
      <c r="AT96" s="29"/>
      <c r="AU96" s="29"/>
      <c r="AV96" s="29"/>
      <c r="AW96" s="214">
        <f t="shared" si="131"/>
        <v>0</v>
      </c>
      <c r="AX96" s="29"/>
      <c r="AY96" s="29"/>
      <c r="AZ96" s="29"/>
      <c r="BA96" s="29"/>
      <c r="BB96" s="41"/>
      <c r="BC96" s="21">
        <f t="shared" si="128"/>
        <v>0</v>
      </c>
      <c r="BD96" s="29"/>
      <c r="BE96" s="29"/>
      <c r="BF96" s="29"/>
      <c r="BG96" s="29"/>
      <c r="BH96" s="29"/>
      <c r="BI96" s="21">
        <f t="shared" si="129"/>
        <v>0</v>
      </c>
      <c r="BJ96" s="29"/>
      <c r="BK96" s="29"/>
      <c r="BL96" s="29"/>
      <c r="BM96" s="29"/>
      <c r="BN96" s="29"/>
      <c r="BO96" s="29"/>
      <c r="BP96" s="29"/>
      <c r="BQ96" s="29"/>
      <c r="BR96" s="29"/>
      <c r="BS96" s="29"/>
      <c r="BT96" s="29"/>
      <c r="BU96" s="29"/>
      <c r="BV96" s="29"/>
      <c r="BW96" s="29"/>
      <c r="BX96" s="29"/>
      <c r="BY96" s="29"/>
      <c r="BZ96" s="29"/>
      <c r="CA96" s="21">
        <f t="shared" si="138"/>
        <v>0</v>
      </c>
      <c r="CB96" s="29"/>
      <c r="CC96" s="29"/>
      <c r="CD96" s="29"/>
      <c r="CE96" s="29"/>
      <c r="CF96" s="29"/>
      <c r="CG96" s="41"/>
      <c r="CH96" s="21">
        <f t="shared" si="141"/>
        <v>0</v>
      </c>
      <c r="CI96" s="29"/>
      <c r="CJ96" s="29"/>
      <c r="CK96" s="29"/>
      <c r="CL96" s="29"/>
      <c r="CM96" s="29"/>
      <c r="CN96" s="29"/>
      <c r="CO96" s="29"/>
      <c r="CP96" s="21">
        <f t="shared" si="140"/>
        <v>0</v>
      </c>
      <c r="CQ96" s="29"/>
      <c r="CR96" s="29"/>
      <c r="CS96" s="29"/>
      <c r="CT96" s="29"/>
      <c r="CU96" s="29"/>
    </row>
    <row r="97" spans="1:99" ht="46.8" x14ac:dyDescent="0.3">
      <c r="A97" s="24"/>
      <c r="B97" s="34">
        <f t="shared" si="130"/>
        <v>5500</v>
      </c>
      <c r="C97" s="36">
        <f t="shared" si="9"/>
        <v>0</v>
      </c>
      <c r="D97" s="24">
        <f t="shared" si="142"/>
        <v>0</v>
      </c>
      <c r="E97" s="292">
        <f t="shared" si="68"/>
        <v>1820</v>
      </c>
      <c r="F97" s="24">
        <f t="shared" si="5"/>
        <v>3680</v>
      </c>
      <c r="G97" s="29"/>
      <c r="H97" s="29"/>
      <c r="I97" s="29"/>
      <c r="J97" s="29"/>
      <c r="K97" s="41"/>
      <c r="L97" s="21">
        <f t="shared" si="132"/>
        <v>0</v>
      </c>
      <c r="M97" s="29"/>
      <c r="N97" s="29"/>
      <c r="O97" s="29"/>
      <c r="P97" s="29"/>
      <c r="Q97" s="29"/>
      <c r="R97" s="21">
        <f t="shared" si="133"/>
        <v>0</v>
      </c>
      <c r="S97" s="29"/>
      <c r="T97" s="29"/>
      <c r="U97" s="29"/>
      <c r="V97" s="29"/>
      <c r="W97" s="29"/>
      <c r="X97" s="21">
        <f t="shared" si="134"/>
        <v>0</v>
      </c>
      <c r="Y97" s="29"/>
      <c r="Z97" s="29"/>
      <c r="AA97" s="29"/>
      <c r="AB97" s="29"/>
      <c r="AC97" s="373" t="s">
        <v>855</v>
      </c>
      <c r="AD97" s="21">
        <f t="shared" si="156"/>
        <v>5500</v>
      </c>
      <c r="AE97" s="29"/>
      <c r="AF97" s="29"/>
      <c r="AG97" s="221">
        <v>1820</v>
      </c>
      <c r="AH97" s="374">
        <v>3680</v>
      </c>
      <c r="AI97" s="41"/>
      <c r="AJ97" s="36">
        <f t="shared" si="136"/>
        <v>0</v>
      </c>
      <c r="AK97" s="29"/>
      <c r="AL97" s="29"/>
      <c r="AM97" s="29"/>
      <c r="AN97" s="29"/>
      <c r="AO97" s="29"/>
      <c r="AP97" s="29"/>
      <c r="AQ97" s="21">
        <f t="shared" si="137"/>
        <v>0</v>
      </c>
      <c r="AR97" s="29"/>
      <c r="AS97" s="29"/>
      <c r="AT97" s="29"/>
      <c r="AU97" s="29"/>
      <c r="AV97" s="29"/>
      <c r="AW97" s="214">
        <f t="shared" si="131"/>
        <v>0</v>
      </c>
      <c r="AX97" s="29"/>
      <c r="AY97" s="29"/>
      <c r="AZ97" s="29"/>
      <c r="BA97" s="29"/>
      <c r="BB97" s="41"/>
      <c r="BC97" s="21">
        <f t="shared" si="128"/>
        <v>0</v>
      </c>
      <c r="BD97" s="29"/>
      <c r="BE97" s="29"/>
      <c r="BF97" s="29"/>
      <c r="BG97" s="29"/>
      <c r="BH97" s="29"/>
      <c r="BI97" s="21">
        <f t="shared" si="129"/>
        <v>0</v>
      </c>
      <c r="BJ97" s="29"/>
      <c r="BK97" s="29"/>
      <c r="BL97" s="29"/>
      <c r="BM97" s="29"/>
      <c r="BN97" s="29"/>
      <c r="BO97" s="29"/>
      <c r="BP97" s="29"/>
      <c r="BQ97" s="29"/>
      <c r="BR97" s="29"/>
      <c r="BS97" s="29"/>
      <c r="BT97" s="29"/>
      <c r="BU97" s="29"/>
      <c r="BV97" s="29"/>
      <c r="BW97" s="29"/>
      <c r="BX97" s="29"/>
      <c r="BY97" s="29"/>
      <c r="BZ97" s="29"/>
      <c r="CA97" s="21">
        <f t="shared" si="138"/>
        <v>0</v>
      </c>
      <c r="CB97" s="29"/>
      <c r="CC97" s="29"/>
      <c r="CD97" s="29"/>
      <c r="CE97" s="29"/>
      <c r="CF97" s="29"/>
      <c r="CG97" s="41"/>
      <c r="CH97" s="21">
        <f t="shared" si="141"/>
        <v>0</v>
      </c>
      <c r="CI97" s="29"/>
      <c r="CJ97" s="29"/>
      <c r="CK97" s="29"/>
      <c r="CL97" s="29"/>
      <c r="CM97" s="29"/>
      <c r="CN97" s="29"/>
      <c r="CO97" s="29"/>
      <c r="CP97" s="21">
        <f t="shared" si="140"/>
        <v>0</v>
      </c>
      <c r="CQ97" s="29"/>
      <c r="CR97" s="29"/>
      <c r="CS97" s="29"/>
      <c r="CT97" s="29"/>
      <c r="CU97" s="29"/>
    </row>
    <row r="98" spans="1:99" x14ac:dyDescent="0.3">
      <c r="A98" s="24"/>
      <c r="B98" s="34"/>
      <c r="C98" s="36"/>
      <c r="D98" s="24"/>
      <c r="E98" s="292"/>
      <c r="F98" s="24"/>
      <c r="G98" s="29"/>
      <c r="H98" s="29"/>
      <c r="I98" s="29"/>
      <c r="J98" s="29"/>
      <c r="K98" s="41"/>
      <c r="L98" s="21"/>
      <c r="M98" s="29"/>
      <c r="N98" s="29"/>
      <c r="O98" s="29"/>
      <c r="P98" s="29"/>
      <c r="Q98" s="29"/>
      <c r="R98" s="21"/>
      <c r="S98" s="29"/>
      <c r="T98" s="29"/>
      <c r="U98" s="29"/>
      <c r="V98" s="29"/>
      <c r="W98" s="29"/>
      <c r="X98" s="21"/>
      <c r="Y98" s="29"/>
      <c r="Z98" s="29"/>
      <c r="AA98" s="29"/>
      <c r="AB98" s="29"/>
      <c r="AC98" s="373"/>
      <c r="AD98" s="21"/>
      <c r="AE98" s="29"/>
      <c r="AF98" s="29"/>
      <c r="AG98" s="221"/>
      <c r="AH98" s="29"/>
      <c r="AI98" s="41"/>
      <c r="AJ98" s="36"/>
      <c r="AK98" s="29"/>
      <c r="AL98" s="29"/>
      <c r="AM98" s="29"/>
      <c r="AN98" s="29"/>
      <c r="AO98" s="29"/>
      <c r="AP98" s="29"/>
      <c r="AQ98" s="21"/>
      <c r="AR98" s="29"/>
      <c r="AS98" s="29"/>
      <c r="AT98" s="29"/>
      <c r="AU98" s="29"/>
      <c r="AV98" s="29"/>
      <c r="AW98" s="214"/>
      <c r="AX98" s="29"/>
      <c r="AY98" s="29"/>
      <c r="AZ98" s="29"/>
      <c r="BA98" s="29"/>
      <c r="BB98" s="41"/>
      <c r="BC98" s="21"/>
      <c r="BD98" s="29"/>
      <c r="BE98" s="29"/>
      <c r="BF98" s="29"/>
      <c r="BG98" s="29"/>
      <c r="BH98" s="29"/>
      <c r="BI98" s="21"/>
      <c r="BJ98" s="29"/>
      <c r="BK98" s="29"/>
      <c r="BL98" s="29"/>
      <c r="BM98" s="29"/>
      <c r="BN98" s="29"/>
      <c r="BO98" s="29"/>
      <c r="BP98" s="29"/>
      <c r="BQ98" s="29"/>
      <c r="BR98" s="29"/>
      <c r="BS98" s="29"/>
      <c r="BT98" s="29"/>
      <c r="BU98" s="29"/>
      <c r="BV98" s="29"/>
      <c r="BW98" s="29"/>
      <c r="BX98" s="29"/>
      <c r="BY98" s="29"/>
      <c r="BZ98" s="29"/>
      <c r="CA98" s="21"/>
      <c r="CB98" s="29"/>
      <c r="CC98" s="29"/>
      <c r="CD98" s="29"/>
      <c r="CE98" s="29"/>
      <c r="CF98" s="29"/>
      <c r="CG98" s="41"/>
      <c r="CH98" s="21"/>
      <c r="CI98" s="29"/>
      <c r="CJ98" s="29"/>
      <c r="CK98" s="29"/>
      <c r="CL98" s="29"/>
      <c r="CM98" s="29"/>
      <c r="CN98" s="29"/>
      <c r="CO98" s="29"/>
      <c r="CP98" s="21"/>
      <c r="CQ98" s="29"/>
      <c r="CR98" s="29"/>
      <c r="CS98" s="29"/>
      <c r="CT98" s="29"/>
      <c r="CU98" s="29"/>
    </row>
    <row r="99" spans="1:99" s="297" customFormat="1" x14ac:dyDescent="0.3">
      <c r="A99" s="214" t="s">
        <v>156</v>
      </c>
      <c r="B99" s="34">
        <f t="shared" si="130"/>
        <v>54150.6</v>
      </c>
      <c r="C99" s="34">
        <f t="shared" si="9"/>
        <v>200</v>
      </c>
      <c r="D99" s="214">
        <f t="shared" si="142"/>
        <v>2021.6</v>
      </c>
      <c r="E99" s="292">
        <f t="shared" si="68"/>
        <v>38170</v>
      </c>
      <c r="F99" s="214">
        <f t="shared" si="5"/>
        <v>13959</v>
      </c>
      <c r="G99" s="42">
        <f>SUM(G100:G110)</f>
        <v>0</v>
      </c>
      <c r="H99" s="42">
        <f>SUM(H100:H110)</f>
        <v>0</v>
      </c>
      <c r="I99" s="42">
        <f>SUM(I100:I110)</f>
        <v>200</v>
      </c>
      <c r="J99" s="42">
        <f>SUM(J100:J110)</f>
        <v>0</v>
      </c>
      <c r="K99" s="42">
        <f>SUM(K100:K110)</f>
        <v>0</v>
      </c>
      <c r="L99" s="21">
        <f t="shared" si="132"/>
        <v>15346.6</v>
      </c>
      <c r="M99" s="42">
        <f>SUM(M100:M110)</f>
        <v>0</v>
      </c>
      <c r="N99" s="42">
        <f>SUM(N100:N110)</f>
        <v>1721.6</v>
      </c>
      <c r="O99" s="42">
        <f>SUM(O100:O110)</f>
        <v>7490</v>
      </c>
      <c r="P99" s="42">
        <f>SUM(P100:P110)</f>
        <v>6135</v>
      </c>
      <c r="Q99" s="42">
        <f>SUM(Q100:Q110)</f>
        <v>0</v>
      </c>
      <c r="R99" s="21">
        <f t="shared" si="133"/>
        <v>0</v>
      </c>
      <c r="S99" s="42">
        <f>SUM(S100:S110)</f>
        <v>0</v>
      </c>
      <c r="T99" s="42">
        <f>SUM(T100:T110)</f>
        <v>0</v>
      </c>
      <c r="U99" s="42">
        <f>SUM(U100:U110)</f>
        <v>0</v>
      </c>
      <c r="V99" s="42">
        <f>SUM(V100:V110)</f>
        <v>0</v>
      </c>
      <c r="W99" s="42">
        <f>SUM(W100:W110)</f>
        <v>0</v>
      </c>
      <c r="X99" s="21">
        <f t="shared" si="134"/>
        <v>0</v>
      </c>
      <c r="Y99" s="42">
        <f>SUM(Y100:Y110)</f>
        <v>0</v>
      </c>
      <c r="Z99" s="42">
        <f>SUM(Z100:Z110)</f>
        <v>0</v>
      </c>
      <c r="AA99" s="42">
        <f>SUM(AA100:AA110)</f>
        <v>0</v>
      </c>
      <c r="AB99" s="42">
        <f>SUM(AB100:AB110)</f>
        <v>0</v>
      </c>
      <c r="AC99" s="42">
        <f>SUM(AC100:AC110)</f>
        <v>0</v>
      </c>
      <c r="AD99" s="21">
        <f t="shared" si="156"/>
        <v>7824</v>
      </c>
      <c r="AE99" s="42">
        <f>SUM(AE100:AE110)</f>
        <v>0</v>
      </c>
      <c r="AF99" s="42">
        <f>SUM(AF100:AF110)</f>
        <v>0</v>
      </c>
      <c r="AG99" s="42">
        <f>SUM(AG100:AG110)</f>
        <v>0</v>
      </c>
      <c r="AH99" s="42">
        <f>SUM(AH100:AH110)</f>
        <v>7824</v>
      </c>
      <c r="AI99" s="42">
        <f>SUM(AI100:AI110)</f>
        <v>0</v>
      </c>
      <c r="AJ99" s="36">
        <f t="shared" si="136"/>
        <v>22395</v>
      </c>
      <c r="AK99" s="42">
        <f t="shared" ref="AK99:AP99" si="173">SUM(AK100:AK110)</f>
        <v>0</v>
      </c>
      <c r="AL99" s="42">
        <f t="shared" si="173"/>
        <v>300</v>
      </c>
      <c r="AM99" s="42">
        <f t="shared" si="173"/>
        <v>22095</v>
      </c>
      <c r="AN99" s="42">
        <f t="shared" si="173"/>
        <v>0</v>
      </c>
      <c r="AO99" s="42">
        <f t="shared" si="173"/>
        <v>0</v>
      </c>
      <c r="AP99" s="42">
        <f t="shared" si="173"/>
        <v>0</v>
      </c>
      <c r="AQ99" s="21">
        <f t="shared" si="137"/>
        <v>0</v>
      </c>
      <c r="AR99" s="42">
        <f>SUM(AR100:AR110)</f>
        <v>0</v>
      </c>
      <c r="AS99" s="42">
        <f>SUM(AS100:AS110)</f>
        <v>0</v>
      </c>
      <c r="AT99" s="42">
        <f>SUM(AT100:AT110)</f>
        <v>0</v>
      </c>
      <c r="AU99" s="42">
        <f>SUM(AU100:AU110)</f>
        <v>0</v>
      </c>
      <c r="AV99" s="42">
        <f>SUM(AV100:AV110)</f>
        <v>0</v>
      </c>
      <c r="AW99" s="214">
        <f t="shared" si="131"/>
        <v>311</v>
      </c>
      <c r="AX99" s="42">
        <f>SUM(AX100:AX110)</f>
        <v>0</v>
      </c>
      <c r="AY99" s="42">
        <f>SUM(AY100:AY110)</f>
        <v>0</v>
      </c>
      <c r="AZ99" s="42">
        <f>SUM(AZ100:AZ110)</f>
        <v>311</v>
      </c>
      <c r="BA99" s="42">
        <f>SUM(BA100:BA110)</f>
        <v>0</v>
      </c>
      <c r="BB99" s="42">
        <f>SUM(BB100:BB110)</f>
        <v>0</v>
      </c>
      <c r="BC99" s="21">
        <f t="shared" si="128"/>
        <v>3480</v>
      </c>
      <c r="BD99" s="42">
        <f>SUM(BD100:BD110)</f>
        <v>0</v>
      </c>
      <c r="BE99" s="42">
        <f>SUM(BE100:BE110)</f>
        <v>0</v>
      </c>
      <c r="BF99" s="42">
        <f>SUM(BF100:BF110)</f>
        <v>3480</v>
      </c>
      <c r="BG99" s="42">
        <f>SUM(BG100:BG110)</f>
        <v>0</v>
      </c>
      <c r="BH99" s="42">
        <f>SUM(BH100:BH110)</f>
        <v>0</v>
      </c>
      <c r="BI99" s="21">
        <f t="shared" si="129"/>
        <v>0</v>
      </c>
      <c r="BJ99" s="42">
        <f t="shared" ref="BJ99:BZ99" si="174">SUM(BJ100:BJ110)</f>
        <v>0</v>
      </c>
      <c r="BK99" s="42">
        <f t="shared" si="174"/>
        <v>0</v>
      </c>
      <c r="BL99" s="42">
        <f t="shared" si="174"/>
        <v>0</v>
      </c>
      <c r="BM99" s="42">
        <f t="shared" si="174"/>
        <v>0</v>
      </c>
      <c r="BN99" s="42">
        <f t="shared" si="174"/>
        <v>0</v>
      </c>
      <c r="BO99" s="42">
        <f t="shared" si="174"/>
        <v>0</v>
      </c>
      <c r="BP99" s="42">
        <f t="shared" si="174"/>
        <v>0</v>
      </c>
      <c r="BQ99" s="42">
        <f t="shared" si="174"/>
        <v>0</v>
      </c>
      <c r="BR99" s="42">
        <f t="shared" si="174"/>
        <v>0</v>
      </c>
      <c r="BS99" s="42">
        <f t="shared" si="174"/>
        <v>0</v>
      </c>
      <c r="BT99" s="42">
        <f t="shared" si="174"/>
        <v>0</v>
      </c>
      <c r="BU99" s="42">
        <f t="shared" si="174"/>
        <v>0</v>
      </c>
      <c r="BV99" s="42">
        <f t="shared" si="174"/>
        <v>0</v>
      </c>
      <c r="BW99" s="42">
        <f t="shared" si="174"/>
        <v>0</v>
      </c>
      <c r="BX99" s="42">
        <f t="shared" si="174"/>
        <v>0</v>
      </c>
      <c r="BY99" s="42">
        <f t="shared" si="174"/>
        <v>0</v>
      </c>
      <c r="BZ99" s="42">
        <f t="shared" si="174"/>
        <v>0</v>
      </c>
      <c r="CA99" s="21">
        <f t="shared" si="138"/>
        <v>1000</v>
      </c>
      <c r="CB99" s="42">
        <f t="shared" ref="CB99:CG99" si="175">SUM(CB100:CB110)</f>
        <v>0</v>
      </c>
      <c r="CC99" s="42">
        <f t="shared" si="175"/>
        <v>0</v>
      </c>
      <c r="CD99" s="42">
        <f t="shared" si="175"/>
        <v>1000</v>
      </c>
      <c r="CE99" s="42">
        <f t="shared" si="175"/>
        <v>0</v>
      </c>
      <c r="CF99" s="42">
        <f t="shared" si="175"/>
        <v>0</v>
      </c>
      <c r="CG99" s="42">
        <f t="shared" si="175"/>
        <v>0</v>
      </c>
      <c r="CH99" s="21">
        <f t="shared" si="141"/>
        <v>3794</v>
      </c>
      <c r="CI99" s="42">
        <f t="shared" ref="CI99:CO99" si="176">SUM(CI100:CI110)</f>
        <v>0</v>
      </c>
      <c r="CJ99" s="42">
        <f t="shared" si="176"/>
        <v>0</v>
      </c>
      <c r="CK99" s="42">
        <f t="shared" si="176"/>
        <v>3794</v>
      </c>
      <c r="CL99" s="42">
        <f t="shared" si="176"/>
        <v>0</v>
      </c>
      <c r="CM99" s="42">
        <f t="shared" si="176"/>
        <v>0</v>
      </c>
      <c r="CN99" s="42">
        <f t="shared" si="176"/>
        <v>0</v>
      </c>
      <c r="CO99" s="42">
        <f t="shared" si="176"/>
        <v>0</v>
      </c>
      <c r="CP99" s="21">
        <f t="shared" si="140"/>
        <v>0</v>
      </c>
      <c r="CQ99" s="42">
        <f>SUM(CQ100:CQ110)</f>
        <v>0</v>
      </c>
      <c r="CR99" s="42">
        <f>SUM(CR100:CR110)</f>
        <v>0</v>
      </c>
      <c r="CS99" s="42">
        <f>SUM(CS100:CS110)</f>
        <v>0</v>
      </c>
      <c r="CT99" s="42">
        <f>SUM(CT100:CT110)</f>
        <v>0</v>
      </c>
      <c r="CU99" s="42"/>
    </row>
    <row r="100" spans="1:99" ht="84" x14ac:dyDescent="0.3">
      <c r="A100" s="24"/>
      <c r="B100" s="34">
        <f t="shared" si="130"/>
        <v>7871</v>
      </c>
      <c r="C100" s="36">
        <f>I100+M100+S100+Y100+AE100+AK100+AR100+AX100+BD100+BP100+BS100+BV100+BY100+CC100+CI100</f>
        <v>200</v>
      </c>
      <c r="D100" s="24">
        <f t="shared" si="142"/>
        <v>300</v>
      </c>
      <c r="E100" s="292">
        <f t="shared" si="68"/>
        <v>7571</v>
      </c>
      <c r="F100" s="24">
        <f t="shared" si="5"/>
        <v>0</v>
      </c>
      <c r="G100" s="29"/>
      <c r="H100" s="29"/>
      <c r="I100" s="21">
        <v>200</v>
      </c>
      <c r="J100" s="21" t="s">
        <v>73</v>
      </c>
      <c r="K100" s="28" t="s">
        <v>157</v>
      </c>
      <c r="L100" s="21">
        <f t="shared" si="132"/>
        <v>1600</v>
      </c>
      <c r="M100" s="29"/>
      <c r="N100" s="29"/>
      <c r="O100" s="29">
        <v>1600</v>
      </c>
      <c r="P100" s="29"/>
      <c r="Q100" s="25"/>
      <c r="R100" s="21">
        <f t="shared" si="133"/>
        <v>0</v>
      </c>
      <c r="S100" s="29"/>
      <c r="T100" s="29"/>
      <c r="U100" s="29"/>
      <c r="V100" s="29"/>
      <c r="W100" s="29"/>
      <c r="X100" s="21">
        <f t="shared" si="134"/>
        <v>0</v>
      </c>
      <c r="Y100" s="29"/>
      <c r="Z100" s="29"/>
      <c r="AA100" s="29"/>
      <c r="AB100" s="29"/>
      <c r="AC100" s="37"/>
      <c r="AD100" s="21">
        <f t="shared" si="156"/>
        <v>0</v>
      </c>
      <c r="AE100" s="29"/>
      <c r="AF100" s="29"/>
      <c r="AG100" s="29"/>
      <c r="AH100" s="29"/>
      <c r="AI100" s="235" t="s">
        <v>16</v>
      </c>
      <c r="AJ100" s="36">
        <f t="shared" si="136"/>
        <v>300</v>
      </c>
      <c r="AK100" s="29"/>
      <c r="AL100" s="21">
        <v>300</v>
      </c>
      <c r="AM100" s="21"/>
      <c r="AN100" s="21"/>
      <c r="AO100" s="21"/>
      <c r="AP100" s="29"/>
      <c r="AQ100" s="21">
        <f t="shared" si="137"/>
        <v>0</v>
      </c>
      <c r="AR100" s="29"/>
      <c r="AS100" s="29"/>
      <c r="AT100" s="29"/>
      <c r="AU100" s="29"/>
      <c r="AV100" s="224" t="s">
        <v>648</v>
      </c>
      <c r="AW100" s="214">
        <f t="shared" si="131"/>
        <v>311</v>
      </c>
      <c r="AX100" s="29"/>
      <c r="AY100" s="29"/>
      <c r="AZ100" s="21">
        <v>311</v>
      </c>
      <c r="BA100" s="29"/>
      <c r="BB100" s="353" t="s">
        <v>619</v>
      </c>
      <c r="BC100" s="21">
        <f t="shared" si="128"/>
        <v>2880</v>
      </c>
      <c r="BD100" s="29"/>
      <c r="BE100" s="29"/>
      <c r="BF100" s="221">
        <v>2880</v>
      </c>
      <c r="BG100" s="29"/>
      <c r="BH100" s="29"/>
      <c r="BI100" s="21">
        <f t="shared" si="129"/>
        <v>0</v>
      </c>
      <c r="BJ100" s="29"/>
      <c r="BK100" s="29"/>
      <c r="BL100" s="221"/>
      <c r="BM100" s="29"/>
      <c r="BN100" s="29"/>
      <c r="BO100" s="29"/>
      <c r="BP100" s="29"/>
      <c r="BQ100" s="29"/>
      <c r="BR100" s="29"/>
      <c r="BS100" s="29"/>
      <c r="BT100" s="29"/>
      <c r="BU100" s="29"/>
      <c r="BV100" s="29"/>
      <c r="BW100" s="29"/>
      <c r="BX100" s="29"/>
      <c r="BY100" s="29"/>
      <c r="BZ100" s="25" t="s">
        <v>158</v>
      </c>
      <c r="CA100" s="21">
        <f t="shared" si="138"/>
        <v>1000</v>
      </c>
      <c r="CB100" s="38"/>
      <c r="CC100" s="21"/>
      <c r="CD100" s="21">
        <v>1000</v>
      </c>
      <c r="CE100" s="29"/>
      <c r="CF100" s="29"/>
      <c r="CG100" s="230" t="s">
        <v>625</v>
      </c>
      <c r="CH100" s="21">
        <f t="shared" si="141"/>
        <v>1780</v>
      </c>
      <c r="CI100" s="21"/>
      <c r="CJ100" s="21"/>
      <c r="CK100" s="21">
        <v>1780</v>
      </c>
      <c r="CL100" s="29"/>
      <c r="CM100" s="29"/>
      <c r="CN100" s="29"/>
      <c r="CO100" s="29"/>
      <c r="CP100" s="21">
        <f t="shared" si="140"/>
        <v>0</v>
      </c>
      <c r="CQ100" s="29"/>
      <c r="CR100" s="29"/>
      <c r="CS100" s="29"/>
      <c r="CT100" s="29"/>
      <c r="CU100" s="29"/>
    </row>
    <row r="101" spans="1:99" ht="100.8" x14ac:dyDescent="0.3">
      <c r="A101" s="24"/>
      <c r="B101" s="34">
        <f t="shared" si="130"/>
        <v>19318.370999999999</v>
      </c>
      <c r="C101" s="36">
        <f t="shared" si="9"/>
        <v>0</v>
      </c>
      <c r="D101" s="24">
        <f t="shared" si="142"/>
        <v>609.37099999999998</v>
      </c>
      <c r="E101" s="292">
        <f t="shared" si="68"/>
        <v>18709</v>
      </c>
      <c r="F101" s="24">
        <f t="shared" si="5"/>
        <v>0</v>
      </c>
      <c r="G101" s="29"/>
      <c r="H101" s="29"/>
      <c r="I101" s="29"/>
      <c r="J101" s="29"/>
      <c r="K101" s="25" t="s">
        <v>15</v>
      </c>
      <c r="L101" s="21">
        <f t="shared" si="132"/>
        <v>609.37099999999998</v>
      </c>
      <c r="M101" s="29"/>
      <c r="N101" s="382">
        <v>609.37099999999998</v>
      </c>
      <c r="O101" s="21"/>
      <c r="P101" s="21"/>
      <c r="Q101" s="29"/>
      <c r="R101" s="21">
        <f t="shared" si="133"/>
        <v>0</v>
      </c>
      <c r="S101" s="29"/>
      <c r="T101" s="29"/>
      <c r="U101" s="29"/>
      <c r="V101" s="29"/>
      <c r="W101" s="29"/>
      <c r="X101" s="21">
        <f t="shared" si="134"/>
        <v>0</v>
      </c>
      <c r="Y101" s="29"/>
      <c r="Z101" s="29"/>
      <c r="AA101" s="29"/>
      <c r="AB101" s="29"/>
      <c r="AC101" s="37"/>
      <c r="AD101" s="21">
        <f t="shared" si="156"/>
        <v>0</v>
      </c>
      <c r="AE101" s="29"/>
      <c r="AF101" s="29"/>
      <c r="AG101" s="29"/>
      <c r="AH101" s="29"/>
      <c r="AI101" s="235" t="s">
        <v>159</v>
      </c>
      <c r="AJ101" s="237">
        <f t="shared" si="136"/>
        <v>16095</v>
      </c>
      <c r="AK101" s="234"/>
      <c r="AL101" s="234"/>
      <c r="AM101" s="234">
        <v>16095</v>
      </c>
      <c r="AN101" s="234" t="s">
        <v>160</v>
      </c>
      <c r="AO101" s="29"/>
      <c r="AP101" s="29"/>
      <c r="AQ101" s="21">
        <f t="shared" si="137"/>
        <v>0</v>
      </c>
      <c r="AR101" s="29"/>
      <c r="AS101" s="29"/>
      <c r="AT101" s="29"/>
      <c r="AU101" s="29"/>
      <c r="AV101" s="29"/>
      <c r="AW101" s="214">
        <f t="shared" si="131"/>
        <v>0</v>
      </c>
      <c r="AX101" s="29"/>
      <c r="AY101" s="29"/>
      <c r="AZ101" s="29"/>
      <c r="BA101" s="29"/>
      <c r="BB101" s="353" t="s">
        <v>615</v>
      </c>
      <c r="BC101" s="21">
        <f t="shared" si="128"/>
        <v>600</v>
      </c>
      <c r="BD101" s="29"/>
      <c r="BE101" s="29"/>
      <c r="BF101" s="221">
        <v>600</v>
      </c>
      <c r="BG101" s="29"/>
      <c r="BH101" s="29"/>
      <c r="BI101" s="21">
        <f t="shared" si="129"/>
        <v>0</v>
      </c>
      <c r="BJ101" s="29"/>
      <c r="BK101" s="29"/>
      <c r="BL101" s="221"/>
      <c r="BM101" s="29"/>
      <c r="BN101" s="29"/>
      <c r="BO101" s="29"/>
      <c r="BP101" s="29"/>
      <c r="BQ101" s="29"/>
      <c r="BR101" s="29"/>
      <c r="BS101" s="29"/>
      <c r="BT101" s="29"/>
      <c r="BU101" s="29"/>
      <c r="BV101" s="29"/>
      <c r="BW101" s="29"/>
      <c r="BX101" s="29"/>
      <c r="BY101" s="29"/>
      <c r="BZ101" s="29"/>
      <c r="CA101" s="21">
        <f t="shared" si="138"/>
        <v>0</v>
      </c>
      <c r="CB101" s="29"/>
      <c r="CC101" s="29"/>
      <c r="CD101" s="29"/>
      <c r="CE101" s="29"/>
      <c r="CF101" s="29"/>
      <c r="CG101" s="222" t="s">
        <v>703</v>
      </c>
      <c r="CH101" s="21">
        <f t="shared" si="141"/>
        <v>2014</v>
      </c>
      <c r="CI101" s="21"/>
      <c r="CJ101" s="21"/>
      <c r="CK101" s="225">
        <v>2014</v>
      </c>
      <c r="CL101" s="29"/>
      <c r="CM101" s="29"/>
      <c r="CN101" s="29"/>
      <c r="CO101" s="29"/>
      <c r="CP101" s="21">
        <f t="shared" si="140"/>
        <v>0</v>
      </c>
      <c r="CQ101" s="29"/>
      <c r="CR101" s="29"/>
      <c r="CS101" s="29"/>
      <c r="CT101" s="29"/>
      <c r="CU101" s="29"/>
    </row>
    <row r="102" spans="1:99" ht="67.2" x14ac:dyDescent="0.3">
      <c r="A102" s="24"/>
      <c r="B102" s="34">
        <f t="shared" si="130"/>
        <v>11712.228999999999</v>
      </c>
      <c r="C102" s="36">
        <f t="shared" si="9"/>
        <v>0</v>
      </c>
      <c r="D102" s="24">
        <f t="shared" si="142"/>
        <v>1112.229</v>
      </c>
      <c r="E102" s="292">
        <f t="shared" si="68"/>
        <v>6000</v>
      </c>
      <c r="F102" s="24">
        <f t="shared" si="5"/>
        <v>4600</v>
      </c>
      <c r="G102" s="29"/>
      <c r="H102" s="29"/>
      <c r="I102" s="29"/>
      <c r="J102" s="29"/>
      <c r="K102" s="25" t="s">
        <v>17</v>
      </c>
      <c r="L102" s="21">
        <f t="shared" si="132"/>
        <v>1112.229</v>
      </c>
      <c r="M102" s="29"/>
      <c r="N102" s="358">
        <v>1112.229</v>
      </c>
      <c r="O102" s="21"/>
      <c r="P102" s="21"/>
      <c r="Q102" s="29"/>
      <c r="R102" s="21">
        <f t="shared" si="133"/>
        <v>0</v>
      </c>
      <c r="S102" s="29"/>
      <c r="T102" s="29"/>
      <c r="U102" s="29"/>
      <c r="V102" s="29"/>
      <c r="W102" s="29"/>
      <c r="X102" s="21">
        <f t="shared" si="134"/>
        <v>0</v>
      </c>
      <c r="Y102" s="29"/>
      <c r="Z102" s="29"/>
      <c r="AA102" s="29"/>
      <c r="AB102" s="29"/>
      <c r="AC102" s="365" t="s">
        <v>161</v>
      </c>
      <c r="AD102" s="21">
        <f t="shared" si="156"/>
        <v>4600</v>
      </c>
      <c r="AE102" s="29"/>
      <c r="AF102" s="29"/>
      <c r="AG102" s="29"/>
      <c r="AH102" s="29">
        <v>4600</v>
      </c>
      <c r="AI102" s="229" t="s">
        <v>162</v>
      </c>
      <c r="AJ102" s="237">
        <f t="shared" si="136"/>
        <v>6000</v>
      </c>
      <c r="AK102" s="22"/>
      <c r="AL102" s="22"/>
      <c r="AM102" s="22">
        <v>6000</v>
      </c>
      <c r="AN102" s="22" t="s">
        <v>160</v>
      </c>
      <c r="AO102" s="29"/>
      <c r="AP102" s="29"/>
      <c r="AQ102" s="21">
        <f t="shared" si="137"/>
        <v>0</v>
      </c>
      <c r="AR102" s="29"/>
      <c r="AS102" s="29"/>
      <c r="AT102" s="29"/>
      <c r="AU102" s="29"/>
      <c r="AV102" s="29"/>
      <c r="AW102" s="214">
        <f t="shared" si="131"/>
        <v>0</v>
      </c>
      <c r="AX102" s="29"/>
      <c r="AY102" s="29"/>
      <c r="AZ102" s="29"/>
      <c r="BA102" s="29"/>
      <c r="BB102" s="41"/>
      <c r="BC102" s="21">
        <f t="shared" si="128"/>
        <v>0</v>
      </c>
      <c r="BD102" s="29"/>
      <c r="BE102" s="29"/>
      <c r="BF102" s="29"/>
      <c r="BG102" s="29"/>
      <c r="BH102" s="29"/>
      <c r="BI102" s="21">
        <f t="shared" si="129"/>
        <v>0</v>
      </c>
      <c r="BJ102" s="29"/>
      <c r="BK102" s="29"/>
      <c r="BL102" s="29"/>
      <c r="BM102" s="29"/>
      <c r="BN102" s="29"/>
      <c r="BO102" s="29"/>
      <c r="BP102" s="29"/>
      <c r="BQ102" s="29"/>
      <c r="BR102" s="29"/>
      <c r="BS102" s="29"/>
      <c r="BT102" s="29"/>
      <c r="BU102" s="29"/>
      <c r="BV102" s="29"/>
      <c r="BW102" s="29"/>
      <c r="BX102" s="29"/>
      <c r="BY102" s="29"/>
      <c r="BZ102" s="29"/>
      <c r="CA102" s="21">
        <f t="shared" si="138"/>
        <v>0</v>
      </c>
      <c r="CB102" s="29"/>
      <c r="CC102" s="29"/>
      <c r="CD102" s="29"/>
      <c r="CE102" s="29"/>
      <c r="CF102" s="29"/>
      <c r="CG102" s="355"/>
      <c r="CH102" s="21">
        <f t="shared" si="141"/>
        <v>0</v>
      </c>
      <c r="CI102" s="21"/>
      <c r="CJ102" s="21"/>
      <c r="CK102" s="225"/>
      <c r="CL102" s="29"/>
      <c r="CM102" s="29"/>
      <c r="CN102" s="29"/>
      <c r="CO102" s="29"/>
      <c r="CP102" s="21">
        <f t="shared" si="140"/>
        <v>0</v>
      </c>
      <c r="CQ102" s="29"/>
      <c r="CR102" s="29"/>
      <c r="CS102" s="29"/>
      <c r="CT102" s="29"/>
      <c r="CU102" s="29"/>
    </row>
    <row r="103" spans="1:99" ht="50.4" x14ac:dyDescent="0.3">
      <c r="A103" s="24"/>
      <c r="B103" s="34">
        <f>H103+L103+R103+X103+AD103+AJ166+AQ103+AW103+BC103+BO103+BR103+BU103+BX103+CA103+CH103+CP103</f>
        <v>14014</v>
      </c>
      <c r="C103" s="36">
        <f>I103+M103+S103+Y103+AE103+AK166+AR103+AX103+BD103+BP103+BS103+BV103+BY103+CB103+CI103</f>
        <v>0</v>
      </c>
      <c r="D103" s="24">
        <f>N103+T103+AF103+AL166+AS103+BE103+CJ103</f>
        <v>0</v>
      </c>
      <c r="E103" s="292">
        <f>O103+U103+AG103+AM166+AT103+BF103+CK103+AA103+CD103+CS103+AZ103+BL103</f>
        <v>10790</v>
      </c>
      <c r="F103" s="24">
        <f t="shared" si="5"/>
        <v>3224</v>
      </c>
      <c r="G103" s="29"/>
      <c r="H103" s="29"/>
      <c r="I103" s="29"/>
      <c r="J103" s="29"/>
      <c r="K103" s="25" t="s">
        <v>163</v>
      </c>
      <c r="L103" s="21">
        <f t="shared" si="132"/>
        <v>790</v>
      </c>
      <c r="M103" s="29"/>
      <c r="N103" s="29"/>
      <c r="O103" s="29">
        <v>790</v>
      </c>
      <c r="P103" s="29"/>
      <c r="Q103" s="29"/>
      <c r="R103" s="21">
        <f t="shared" si="133"/>
        <v>0</v>
      </c>
      <c r="S103" s="29"/>
      <c r="T103" s="29"/>
      <c r="U103" s="29"/>
      <c r="V103" s="29"/>
      <c r="W103" s="29"/>
      <c r="X103" s="21">
        <f t="shared" si="134"/>
        <v>0</v>
      </c>
      <c r="Y103" s="29"/>
      <c r="Z103" s="29"/>
      <c r="AA103" s="29"/>
      <c r="AB103" s="29"/>
      <c r="AC103" s="365" t="s">
        <v>782</v>
      </c>
      <c r="AD103" s="21">
        <f t="shared" si="156"/>
        <v>3224</v>
      </c>
      <c r="AE103" s="29"/>
      <c r="AF103" s="29"/>
      <c r="AG103" s="29"/>
      <c r="AH103" s="29">
        <v>3224</v>
      </c>
      <c r="AN103" s="29"/>
      <c r="AO103" s="29"/>
      <c r="AP103" s="29"/>
      <c r="AQ103" s="21">
        <f t="shared" si="137"/>
        <v>0</v>
      </c>
      <c r="AR103" s="29"/>
      <c r="AS103" s="29"/>
      <c r="AT103" s="29"/>
      <c r="AU103" s="29"/>
      <c r="AV103" s="29"/>
      <c r="AW103" s="214">
        <f t="shared" si="131"/>
        <v>0</v>
      </c>
      <c r="AX103" s="29"/>
      <c r="AY103" s="29"/>
      <c r="AZ103" s="29"/>
      <c r="BA103" s="29"/>
      <c r="BB103" s="41"/>
      <c r="BC103" s="21">
        <f t="shared" si="128"/>
        <v>0</v>
      </c>
      <c r="BD103" s="29"/>
      <c r="BE103" s="29"/>
      <c r="BF103" s="29"/>
      <c r="BG103" s="29"/>
      <c r="BH103" s="29"/>
      <c r="BI103" s="21">
        <f t="shared" si="129"/>
        <v>0</v>
      </c>
      <c r="BJ103" s="29"/>
      <c r="BK103" s="29"/>
      <c r="BL103" s="29"/>
      <c r="BM103" s="29"/>
      <c r="BN103" s="29"/>
      <c r="BO103" s="29"/>
      <c r="BP103" s="29"/>
      <c r="BQ103" s="29"/>
      <c r="BR103" s="29"/>
      <c r="BS103" s="29"/>
      <c r="BT103" s="29"/>
      <c r="BU103" s="29"/>
      <c r="BV103" s="29"/>
      <c r="BW103" s="29"/>
      <c r="BX103" s="29"/>
      <c r="BY103" s="29"/>
      <c r="BZ103" s="29"/>
      <c r="CA103" s="21">
        <f t="shared" si="138"/>
        <v>0</v>
      </c>
      <c r="CB103" s="29"/>
      <c r="CC103" s="29"/>
      <c r="CD103" s="29"/>
      <c r="CE103" s="29"/>
      <c r="CF103" s="29"/>
      <c r="CG103" s="355"/>
      <c r="CH103" s="21">
        <f t="shared" si="141"/>
        <v>0</v>
      </c>
      <c r="CI103" s="29"/>
      <c r="CJ103" s="29"/>
      <c r="CK103" s="225"/>
      <c r="CL103" s="29"/>
      <c r="CM103" s="29"/>
      <c r="CN103" s="29"/>
      <c r="CO103" s="29"/>
      <c r="CP103" s="21">
        <f t="shared" si="140"/>
        <v>0</v>
      </c>
      <c r="CQ103" s="29"/>
      <c r="CR103" s="29"/>
      <c r="CS103" s="29"/>
      <c r="CT103" s="29"/>
      <c r="CU103" s="29"/>
    </row>
    <row r="104" spans="1:99" ht="31.2" x14ac:dyDescent="0.3">
      <c r="A104" s="24"/>
      <c r="B104" s="34">
        <f t="shared" si="130"/>
        <v>3800</v>
      </c>
      <c r="C104" s="36">
        <f t="shared" si="9"/>
        <v>0</v>
      </c>
      <c r="D104" s="24">
        <f t="shared" si="142"/>
        <v>0</v>
      </c>
      <c r="E104" s="292">
        <f t="shared" si="68"/>
        <v>0</v>
      </c>
      <c r="F104" s="24">
        <f t="shared" si="5"/>
        <v>3800</v>
      </c>
      <c r="G104" s="29"/>
      <c r="H104" s="29"/>
      <c r="I104" s="29"/>
      <c r="J104" s="29"/>
      <c r="K104" s="363" t="s">
        <v>164</v>
      </c>
      <c r="L104" s="21">
        <f t="shared" si="132"/>
        <v>3800</v>
      </c>
      <c r="M104" s="29"/>
      <c r="N104" s="29"/>
      <c r="O104" s="29"/>
      <c r="P104" s="29">
        <v>3800</v>
      </c>
      <c r="Q104" s="29"/>
      <c r="R104" s="21">
        <f t="shared" si="133"/>
        <v>0</v>
      </c>
      <c r="S104" s="29"/>
      <c r="T104" s="29"/>
      <c r="U104" s="29"/>
      <c r="V104" s="29"/>
      <c r="W104" s="29"/>
      <c r="X104" s="21">
        <f t="shared" si="134"/>
        <v>0</v>
      </c>
      <c r="Y104" s="29"/>
      <c r="Z104" s="29"/>
      <c r="AA104" s="29"/>
      <c r="AB104" s="29"/>
      <c r="AC104" s="41"/>
      <c r="AD104" s="21">
        <f t="shared" si="156"/>
        <v>0</v>
      </c>
      <c r="AE104" s="29"/>
      <c r="AF104" s="29"/>
      <c r="AG104" s="29"/>
      <c r="AH104" s="29"/>
      <c r="AI104" s="41"/>
      <c r="AJ104" s="36">
        <f t="shared" si="136"/>
        <v>0</v>
      </c>
      <c r="AK104" s="29"/>
      <c r="AL104" s="29"/>
      <c r="AM104" s="29"/>
      <c r="AN104" s="29"/>
      <c r="AO104" s="29"/>
      <c r="AP104" s="29"/>
      <c r="AQ104" s="21">
        <f t="shared" si="137"/>
        <v>0</v>
      </c>
      <c r="AR104" s="29"/>
      <c r="AS104" s="29"/>
      <c r="AT104" s="29"/>
      <c r="AU104" s="29"/>
      <c r="AV104" s="29"/>
      <c r="AW104" s="214">
        <f t="shared" si="131"/>
        <v>0</v>
      </c>
      <c r="AX104" s="29"/>
      <c r="AY104" s="29"/>
      <c r="AZ104" s="29"/>
      <c r="BA104" s="29"/>
      <c r="BB104" s="41"/>
      <c r="BC104" s="21">
        <f t="shared" si="128"/>
        <v>0</v>
      </c>
      <c r="BD104" s="29"/>
      <c r="BE104" s="29"/>
      <c r="BF104" s="29"/>
      <c r="BG104" s="29"/>
      <c r="BH104" s="29"/>
      <c r="BI104" s="21">
        <f t="shared" si="129"/>
        <v>0</v>
      </c>
      <c r="BJ104" s="29"/>
      <c r="BK104" s="29"/>
      <c r="BL104" s="29"/>
      <c r="BM104" s="29"/>
      <c r="BN104" s="29"/>
      <c r="BO104" s="29"/>
      <c r="BP104" s="29"/>
      <c r="BQ104" s="29"/>
      <c r="BR104" s="29"/>
      <c r="BS104" s="29"/>
      <c r="BT104" s="29"/>
      <c r="BU104" s="29"/>
      <c r="BV104" s="29"/>
      <c r="BW104" s="29"/>
      <c r="BX104" s="29"/>
      <c r="BY104" s="29"/>
      <c r="BZ104" s="29"/>
      <c r="CA104" s="21">
        <f t="shared" si="138"/>
        <v>0</v>
      </c>
      <c r="CB104" s="29"/>
      <c r="CC104" s="29"/>
      <c r="CD104" s="29"/>
      <c r="CE104" s="29"/>
      <c r="CF104" s="29"/>
      <c r="CG104" s="355"/>
      <c r="CH104" s="21">
        <f t="shared" si="141"/>
        <v>0</v>
      </c>
      <c r="CI104" s="29"/>
      <c r="CJ104" s="29"/>
      <c r="CK104" s="36"/>
      <c r="CL104" s="29"/>
      <c r="CM104" s="29"/>
      <c r="CN104" s="29"/>
      <c r="CO104" s="29"/>
      <c r="CP104" s="21">
        <f t="shared" si="140"/>
        <v>0</v>
      </c>
      <c r="CQ104" s="29"/>
      <c r="CR104" s="29"/>
      <c r="CS104" s="29"/>
      <c r="CT104" s="29"/>
      <c r="CU104" s="29"/>
    </row>
    <row r="105" spans="1:99" x14ac:dyDescent="0.3">
      <c r="A105" s="24"/>
      <c r="B105" s="34">
        <f t="shared" si="130"/>
        <v>0</v>
      </c>
      <c r="C105" s="36">
        <f t="shared" si="9"/>
        <v>0</v>
      </c>
      <c r="D105" s="24">
        <f t="shared" si="142"/>
        <v>0</v>
      </c>
      <c r="E105" s="292">
        <f t="shared" si="68"/>
        <v>0</v>
      </c>
      <c r="F105" s="24">
        <f t="shared" si="5"/>
        <v>0</v>
      </c>
      <c r="G105" s="29"/>
      <c r="H105" s="29"/>
      <c r="I105" s="29"/>
      <c r="J105" s="29"/>
      <c r="K105" s="25"/>
      <c r="L105" s="21">
        <f t="shared" si="132"/>
        <v>0</v>
      </c>
      <c r="M105" s="29"/>
      <c r="N105" s="29"/>
      <c r="O105" s="29"/>
      <c r="P105" s="29"/>
      <c r="Q105" s="29"/>
      <c r="R105" s="21">
        <f t="shared" si="133"/>
        <v>0</v>
      </c>
      <c r="S105" s="29"/>
      <c r="T105" s="29"/>
      <c r="U105" s="29"/>
      <c r="V105" s="29"/>
      <c r="W105" s="29"/>
      <c r="X105" s="21">
        <f t="shared" si="134"/>
        <v>0</v>
      </c>
      <c r="Y105" s="29"/>
      <c r="Z105" s="29"/>
      <c r="AA105" s="29"/>
      <c r="AB105" s="29"/>
      <c r="AC105" s="41"/>
      <c r="AD105" s="21">
        <f t="shared" si="156"/>
        <v>0</v>
      </c>
      <c r="AE105" s="29"/>
      <c r="AF105" s="29"/>
      <c r="AG105" s="29"/>
      <c r="AH105" s="29"/>
      <c r="AI105" s="41"/>
      <c r="AJ105" s="36">
        <f t="shared" si="136"/>
        <v>0</v>
      </c>
      <c r="AK105" s="29"/>
      <c r="AL105" s="29"/>
      <c r="AM105" s="29"/>
      <c r="AN105" s="29"/>
      <c r="AO105" s="29"/>
      <c r="AP105" s="29"/>
      <c r="AQ105" s="21">
        <f t="shared" si="137"/>
        <v>0</v>
      </c>
      <c r="AR105" s="29"/>
      <c r="AS105" s="29"/>
      <c r="AT105" s="29"/>
      <c r="AU105" s="29"/>
      <c r="AV105" s="29"/>
      <c r="AW105" s="214">
        <f t="shared" si="131"/>
        <v>0</v>
      </c>
      <c r="AX105" s="29"/>
      <c r="AY105" s="29"/>
      <c r="AZ105" s="29"/>
      <c r="BA105" s="29"/>
      <c r="BB105" s="41"/>
      <c r="BC105" s="21">
        <f t="shared" si="128"/>
        <v>0</v>
      </c>
      <c r="BD105" s="29"/>
      <c r="BE105" s="29"/>
      <c r="BF105" s="29"/>
      <c r="BG105" s="29"/>
      <c r="BH105" s="29"/>
      <c r="BI105" s="21">
        <f t="shared" si="129"/>
        <v>0</v>
      </c>
      <c r="BJ105" s="29"/>
      <c r="BK105" s="29"/>
      <c r="BL105" s="29"/>
      <c r="BM105" s="29"/>
      <c r="BN105" s="29"/>
      <c r="BO105" s="29"/>
      <c r="BP105" s="29"/>
      <c r="BQ105" s="29"/>
      <c r="BR105" s="29"/>
      <c r="BS105" s="29"/>
      <c r="BT105" s="29"/>
      <c r="BU105" s="29"/>
      <c r="BV105" s="29"/>
      <c r="BW105" s="29"/>
      <c r="BX105" s="29"/>
      <c r="BY105" s="29"/>
      <c r="BZ105" s="29"/>
      <c r="CA105" s="21">
        <f t="shared" si="138"/>
        <v>0</v>
      </c>
      <c r="CB105" s="29"/>
      <c r="CC105" s="29"/>
      <c r="CD105" s="29"/>
      <c r="CE105" s="29"/>
      <c r="CF105" s="29"/>
      <c r="CG105" s="41"/>
      <c r="CH105" s="21">
        <f t="shared" si="141"/>
        <v>0</v>
      </c>
      <c r="CI105" s="29"/>
      <c r="CJ105" s="29"/>
      <c r="CK105" s="29"/>
      <c r="CL105" s="29"/>
      <c r="CM105" s="29"/>
      <c r="CN105" s="29"/>
      <c r="CO105" s="29"/>
      <c r="CP105" s="21">
        <f t="shared" si="140"/>
        <v>0</v>
      </c>
      <c r="CQ105" s="29"/>
      <c r="CR105" s="29"/>
      <c r="CS105" s="29"/>
      <c r="CT105" s="29"/>
      <c r="CU105" s="29"/>
    </row>
    <row r="106" spans="1:99" x14ac:dyDescent="0.3">
      <c r="A106" s="24"/>
      <c r="B106" s="34">
        <f t="shared" si="130"/>
        <v>0</v>
      </c>
      <c r="C106" s="36">
        <f t="shared" si="9"/>
        <v>0</v>
      </c>
      <c r="D106" s="24">
        <f t="shared" si="142"/>
        <v>0</v>
      </c>
      <c r="E106" s="292">
        <f t="shared" si="68"/>
        <v>0</v>
      </c>
      <c r="F106" s="24">
        <f t="shared" si="5"/>
        <v>0</v>
      </c>
      <c r="G106" s="29"/>
      <c r="H106" s="29"/>
      <c r="I106" s="29"/>
      <c r="J106" s="29"/>
      <c r="K106" s="25"/>
      <c r="L106" s="21">
        <f t="shared" si="132"/>
        <v>0</v>
      </c>
      <c r="M106" s="29"/>
      <c r="N106" s="29"/>
      <c r="O106" s="29"/>
      <c r="P106" s="29"/>
      <c r="Q106" s="29"/>
      <c r="R106" s="21">
        <f t="shared" si="133"/>
        <v>0</v>
      </c>
      <c r="S106" s="29"/>
      <c r="T106" s="29"/>
      <c r="U106" s="29"/>
      <c r="V106" s="29"/>
      <c r="W106" s="29"/>
      <c r="X106" s="21">
        <f t="shared" si="134"/>
        <v>0</v>
      </c>
      <c r="Y106" s="29"/>
      <c r="Z106" s="29"/>
      <c r="AA106" s="29"/>
      <c r="AB106" s="29"/>
      <c r="AC106" s="41"/>
      <c r="AD106" s="21">
        <f t="shared" si="156"/>
        <v>0</v>
      </c>
      <c r="AE106" s="29"/>
      <c r="AF106" s="29"/>
      <c r="AG106" s="29"/>
      <c r="AH106" s="29"/>
      <c r="AI106" s="41"/>
      <c r="AJ106" s="36">
        <f t="shared" si="136"/>
        <v>0</v>
      </c>
      <c r="AK106" s="29"/>
      <c r="AL106" s="29"/>
      <c r="AM106" s="29"/>
      <c r="AN106" s="29"/>
      <c r="AO106" s="29"/>
      <c r="AP106" s="29"/>
      <c r="AQ106" s="21">
        <f t="shared" si="137"/>
        <v>0</v>
      </c>
      <c r="AR106" s="29"/>
      <c r="AS106" s="29"/>
      <c r="AT106" s="29"/>
      <c r="AU106" s="29"/>
      <c r="AV106" s="29"/>
      <c r="AW106" s="214">
        <f t="shared" si="131"/>
        <v>0</v>
      </c>
      <c r="AX106" s="29"/>
      <c r="AY106" s="29"/>
      <c r="AZ106" s="29"/>
      <c r="BA106" s="29"/>
      <c r="BB106" s="41"/>
      <c r="BC106" s="21">
        <f t="shared" si="128"/>
        <v>0</v>
      </c>
      <c r="BD106" s="29"/>
      <c r="BE106" s="29"/>
      <c r="BF106" s="29"/>
      <c r="BG106" s="29"/>
      <c r="BH106" s="29"/>
      <c r="BI106" s="21">
        <f t="shared" si="129"/>
        <v>0</v>
      </c>
      <c r="BJ106" s="29"/>
      <c r="BK106" s="29"/>
      <c r="BL106" s="29"/>
      <c r="BM106" s="29"/>
      <c r="BN106" s="29"/>
      <c r="BO106" s="29"/>
      <c r="BP106" s="29"/>
      <c r="BQ106" s="29"/>
      <c r="BR106" s="29"/>
      <c r="BS106" s="29"/>
      <c r="BT106" s="29"/>
      <c r="BU106" s="29"/>
      <c r="BV106" s="29"/>
      <c r="BW106" s="29"/>
      <c r="BX106" s="29"/>
      <c r="BY106" s="29"/>
      <c r="BZ106" s="29"/>
      <c r="CA106" s="21">
        <f t="shared" si="138"/>
        <v>0</v>
      </c>
      <c r="CB106" s="29"/>
      <c r="CC106" s="29"/>
      <c r="CD106" s="29"/>
      <c r="CE106" s="29"/>
      <c r="CF106" s="29"/>
      <c r="CG106" s="41"/>
      <c r="CH106" s="21">
        <f t="shared" si="141"/>
        <v>0</v>
      </c>
      <c r="CI106" s="29"/>
      <c r="CJ106" s="29"/>
      <c r="CK106" s="29"/>
      <c r="CL106" s="29"/>
      <c r="CM106" s="29"/>
      <c r="CN106" s="29"/>
      <c r="CO106" s="29"/>
      <c r="CP106" s="21">
        <f t="shared" si="140"/>
        <v>0</v>
      </c>
      <c r="CQ106" s="29"/>
      <c r="CR106" s="29"/>
      <c r="CS106" s="29"/>
      <c r="CT106" s="29"/>
      <c r="CU106" s="29"/>
    </row>
    <row r="107" spans="1:99" ht="31.2" x14ac:dyDescent="0.3">
      <c r="A107" s="24"/>
      <c r="B107" s="34">
        <f t="shared" si="130"/>
        <v>2335</v>
      </c>
      <c r="C107" s="36">
        <f t="shared" si="9"/>
        <v>0</v>
      </c>
      <c r="D107" s="24">
        <f t="shared" si="142"/>
        <v>0</v>
      </c>
      <c r="E107" s="292">
        <f t="shared" si="68"/>
        <v>0</v>
      </c>
      <c r="F107" s="24">
        <f t="shared" si="5"/>
        <v>2335</v>
      </c>
      <c r="G107" s="29"/>
      <c r="H107" s="29"/>
      <c r="I107" s="29"/>
      <c r="J107" s="29"/>
      <c r="K107" s="363" t="s">
        <v>167</v>
      </c>
      <c r="L107" s="21">
        <f t="shared" si="132"/>
        <v>2335</v>
      </c>
      <c r="M107" s="29"/>
      <c r="N107" s="29"/>
      <c r="O107" s="29"/>
      <c r="P107" s="29">
        <v>2335</v>
      </c>
      <c r="Q107" s="29"/>
      <c r="R107" s="21">
        <f t="shared" si="133"/>
        <v>0</v>
      </c>
      <c r="S107" s="29"/>
      <c r="T107" s="29"/>
      <c r="U107" s="29"/>
      <c r="V107" s="29"/>
      <c r="W107" s="29"/>
      <c r="X107" s="21">
        <f t="shared" si="134"/>
        <v>0</v>
      </c>
      <c r="Y107" s="29"/>
      <c r="Z107" s="29"/>
      <c r="AA107" s="29"/>
      <c r="AB107" s="29"/>
      <c r="AC107" s="41"/>
      <c r="AD107" s="21">
        <f t="shared" si="156"/>
        <v>0</v>
      </c>
      <c r="AE107" s="29"/>
      <c r="AF107" s="29"/>
      <c r="AG107" s="29"/>
      <c r="AH107" s="29"/>
      <c r="AI107" s="41"/>
      <c r="AJ107" s="36">
        <f t="shared" si="136"/>
        <v>0</v>
      </c>
      <c r="AK107" s="29"/>
      <c r="AL107" s="29"/>
      <c r="AM107" s="29"/>
      <c r="AN107" s="29"/>
      <c r="AO107" s="29"/>
      <c r="AP107" s="29"/>
      <c r="AQ107" s="21">
        <f t="shared" si="137"/>
        <v>0</v>
      </c>
      <c r="AR107" s="29"/>
      <c r="AS107" s="29"/>
      <c r="AT107" s="29"/>
      <c r="AU107" s="29"/>
      <c r="AV107" s="29"/>
      <c r="AW107" s="214">
        <f t="shared" si="131"/>
        <v>0</v>
      </c>
      <c r="AX107" s="29"/>
      <c r="AY107" s="29"/>
      <c r="AZ107" s="29"/>
      <c r="BA107" s="29"/>
      <c r="BB107" s="41"/>
      <c r="BC107" s="21">
        <f t="shared" si="128"/>
        <v>0</v>
      </c>
      <c r="BD107" s="29"/>
      <c r="BE107" s="29"/>
      <c r="BF107" s="29"/>
      <c r="BG107" s="29"/>
      <c r="BH107" s="29"/>
      <c r="BI107" s="21">
        <f t="shared" si="129"/>
        <v>0</v>
      </c>
      <c r="BJ107" s="29"/>
      <c r="BK107" s="29"/>
      <c r="BL107" s="29"/>
      <c r="BM107" s="29"/>
      <c r="BN107" s="29"/>
      <c r="BO107" s="29"/>
      <c r="BP107" s="29"/>
      <c r="BQ107" s="29"/>
      <c r="BR107" s="29"/>
      <c r="BS107" s="29"/>
      <c r="BT107" s="29"/>
      <c r="BU107" s="29"/>
      <c r="BV107" s="29"/>
      <c r="BW107" s="29"/>
      <c r="BX107" s="29"/>
      <c r="BY107" s="29"/>
      <c r="BZ107" s="29"/>
      <c r="CA107" s="21">
        <f t="shared" si="138"/>
        <v>0</v>
      </c>
      <c r="CB107" s="29"/>
      <c r="CC107" s="29"/>
      <c r="CD107" s="29"/>
      <c r="CE107" s="29"/>
      <c r="CF107" s="29"/>
      <c r="CG107" s="41"/>
      <c r="CH107" s="21">
        <f t="shared" si="141"/>
        <v>0</v>
      </c>
      <c r="CI107" s="29"/>
      <c r="CJ107" s="29"/>
      <c r="CK107" s="29"/>
      <c r="CL107" s="29"/>
      <c r="CM107" s="29"/>
      <c r="CN107" s="29"/>
      <c r="CO107" s="29"/>
      <c r="CP107" s="21">
        <f t="shared" si="140"/>
        <v>0</v>
      </c>
      <c r="CQ107" s="29"/>
      <c r="CR107" s="29"/>
      <c r="CS107" s="29"/>
      <c r="CT107" s="29"/>
      <c r="CU107" s="29"/>
    </row>
    <row r="108" spans="1:99" ht="41.4" x14ac:dyDescent="0.3">
      <c r="A108" s="24"/>
      <c r="B108" s="34">
        <f t="shared" si="130"/>
        <v>3500</v>
      </c>
      <c r="C108" s="36">
        <f t="shared" si="9"/>
        <v>0</v>
      </c>
      <c r="D108" s="24">
        <f t="shared" si="142"/>
        <v>0</v>
      </c>
      <c r="E108" s="292">
        <f t="shared" si="68"/>
        <v>3500</v>
      </c>
      <c r="F108" s="24">
        <f t="shared" si="5"/>
        <v>0</v>
      </c>
      <c r="G108" s="29"/>
      <c r="H108" s="29"/>
      <c r="I108" s="29"/>
      <c r="J108" s="29"/>
      <c r="K108" s="212" t="s">
        <v>818</v>
      </c>
      <c r="L108" s="21">
        <f t="shared" si="132"/>
        <v>3500</v>
      </c>
      <c r="M108" s="29"/>
      <c r="N108" s="29"/>
      <c r="O108" s="213">
        <v>3500</v>
      </c>
      <c r="P108" s="29"/>
      <c r="Q108" s="29"/>
      <c r="R108" s="21">
        <f t="shared" si="133"/>
        <v>0</v>
      </c>
      <c r="S108" s="29"/>
      <c r="T108" s="29"/>
      <c r="U108" s="29"/>
      <c r="V108" s="29"/>
      <c r="W108" s="29"/>
      <c r="X108" s="21">
        <f t="shared" si="134"/>
        <v>0</v>
      </c>
      <c r="Y108" s="29"/>
      <c r="Z108" s="29"/>
      <c r="AA108" s="29"/>
      <c r="AB108" s="29"/>
      <c r="AC108" s="41"/>
      <c r="AD108" s="21">
        <f t="shared" si="156"/>
        <v>0</v>
      </c>
      <c r="AE108" s="29"/>
      <c r="AF108" s="29"/>
      <c r="AG108" s="29"/>
      <c r="AH108" s="29"/>
      <c r="AI108" s="41"/>
      <c r="AJ108" s="36">
        <f t="shared" si="136"/>
        <v>0</v>
      </c>
      <c r="AK108" s="29"/>
      <c r="AL108" s="29"/>
      <c r="AM108" s="29"/>
      <c r="AN108" s="29"/>
      <c r="AO108" s="29"/>
      <c r="AP108" s="29"/>
      <c r="AQ108" s="21">
        <f t="shared" si="137"/>
        <v>0</v>
      </c>
      <c r="AR108" s="29"/>
      <c r="AS108" s="29"/>
      <c r="AT108" s="29"/>
      <c r="AU108" s="29"/>
      <c r="AV108" s="29"/>
      <c r="AW108" s="214">
        <f t="shared" si="131"/>
        <v>0</v>
      </c>
      <c r="AX108" s="29"/>
      <c r="AY108" s="29"/>
      <c r="AZ108" s="29"/>
      <c r="BA108" s="29"/>
      <c r="BB108" s="41"/>
      <c r="BC108" s="21">
        <f t="shared" si="128"/>
        <v>0</v>
      </c>
      <c r="BD108" s="29"/>
      <c r="BE108" s="29"/>
      <c r="BF108" s="29"/>
      <c r="BG108" s="29"/>
      <c r="BH108" s="29"/>
      <c r="BI108" s="21">
        <f t="shared" si="129"/>
        <v>0</v>
      </c>
      <c r="BJ108" s="29"/>
      <c r="BK108" s="29"/>
      <c r="BL108" s="29"/>
      <c r="BM108" s="29"/>
      <c r="BN108" s="29"/>
      <c r="BO108" s="29"/>
      <c r="BP108" s="29"/>
      <c r="BQ108" s="29"/>
      <c r="BR108" s="29"/>
      <c r="BS108" s="29"/>
      <c r="BT108" s="29"/>
      <c r="BU108" s="29"/>
      <c r="BV108" s="29"/>
      <c r="BW108" s="29"/>
      <c r="BX108" s="29"/>
      <c r="BY108" s="29"/>
      <c r="BZ108" s="29"/>
      <c r="CA108" s="21">
        <f t="shared" si="138"/>
        <v>0</v>
      </c>
      <c r="CB108" s="29"/>
      <c r="CC108" s="29"/>
      <c r="CD108" s="29"/>
      <c r="CE108" s="29"/>
      <c r="CF108" s="29"/>
      <c r="CG108" s="41"/>
      <c r="CH108" s="21">
        <f t="shared" si="141"/>
        <v>0</v>
      </c>
      <c r="CI108" s="29"/>
      <c r="CJ108" s="29"/>
      <c r="CK108" s="29"/>
      <c r="CL108" s="29"/>
      <c r="CM108" s="29"/>
      <c r="CN108" s="29"/>
      <c r="CO108" s="29"/>
      <c r="CP108" s="21">
        <f t="shared" si="140"/>
        <v>0</v>
      </c>
      <c r="CQ108" s="29"/>
      <c r="CR108" s="29"/>
      <c r="CS108" s="29"/>
      <c r="CT108" s="29"/>
      <c r="CU108" s="29"/>
    </row>
    <row r="109" spans="1:99" ht="41.4" x14ac:dyDescent="0.3">
      <c r="A109" s="24"/>
      <c r="B109" s="34">
        <f t="shared" si="130"/>
        <v>800</v>
      </c>
      <c r="C109" s="36">
        <f t="shared" si="9"/>
        <v>0</v>
      </c>
      <c r="D109" s="24">
        <f t="shared" si="142"/>
        <v>0</v>
      </c>
      <c r="E109" s="292">
        <f t="shared" si="68"/>
        <v>800</v>
      </c>
      <c r="F109" s="24">
        <f t="shared" si="5"/>
        <v>0</v>
      </c>
      <c r="G109" s="29"/>
      <c r="H109" s="29"/>
      <c r="I109" s="29"/>
      <c r="J109" s="29"/>
      <c r="K109" s="342" t="s">
        <v>819</v>
      </c>
      <c r="L109" s="21">
        <f t="shared" si="132"/>
        <v>800</v>
      </c>
      <c r="M109" s="29"/>
      <c r="N109" s="29"/>
      <c r="O109" s="343">
        <v>800</v>
      </c>
      <c r="P109" s="29"/>
      <c r="Q109" s="29"/>
      <c r="R109" s="21">
        <f t="shared" si="133"/>
        <v>0</v>
      </c>
      <c r="S109" s="29"/>
      <c r="T109" s="29"/>
      <c r="U109" s="29"/>
      <c r="V109" s="29"/>
      <c r="W109" s="29"/>
      <c r="X109" s="21">
        <f t="shared" si="134"/>
        <v>0</v>
      </c>
      <c r="Y109" s="29"/>
      <c r="Z109" s="29"/>
      <c r="AA109" s="29"/>
      <c r="AB109" s="29"/>
      <c r="AC109" s="41"/>
      <c r="AD109" s="21">
        <f t="shared" si="156"/>
        <v>0</v>
      </c>
      <c r="AE109" s="29"/>
      <c r="AF109" s="29"/>
      <c r="AG109" s="29"/>
      <c r="AH109" s="29"/>
      <c r="AI109" s="41"/>
      <c r="AJ109" s="36">
        <f t="shared" si="136"/>
        <v>0</v>
      </c>
      <c r="AK109" s="29"/>
      <c r="AL109" s="29"/>
      <c r="AM109" s="29"/>
      <c r="AN109" s="29"/>
      <c r="AO109" s="29"/>
      <c r="AP109" s="29"/>
      <c r="AQ109" s="21">
        <f t="shared" si="137"/>
        <v>0</v>
      </c>
      <c r="AR109" s="29"/>
      <c r="AS109" s="29"/>
      <c r="AT109" s="29"/>
      <c r="AU109" s="29"/>
      <c r="AV109" s="29"/>
      <c r="AW109" s="214">
        <f t="shared" si="131"/>
        <v>0</v>
      </c>
      <c r="AX109" s="29"/>
      <c r="AY109" s="29"/>
      <c r="AZ109" s="29"/>
      <c r="BA109" s="29"/>
      <c r="BB109" s="41"/>
      <c r="BC109" s="21">
        <f t="shared" si="128"/>
        <v>0</v>
      </c>
      <c r="BD109" s="29"/>
      <c r="BE109" s="29"/>
      <c r="BF109" s="29"/>
      <c r="BG109" s="29"/>
      <c r="BH109" s="29"/>
      <c r="BI109" s="21">
        <f t="shared" si="129"/>
        <v>0</v>
      </c>
      <c r="BJ109" s="29"/>
      <c r="BK109" s="29"/>
      <c r="BL109" s="29"/>
      <c r="BM109" s="29"/>
      <c r="BN109" s="29"/>
      <c r="BO109" s="29"/>
      <c r="BP109" s="29"/>
      <c r="BQ109" s="29"/>
      <c r="BR109" s="29"/>
      <c r="BS109" s="29"/>
      <c r="BT109" s="29"/>
      <c r="BU109" s="29"/>
      <c r="BV109" s="29"/>
      <c r="BW109" s="29"/>
      <c r="BX109" s="29"/>
      <c r="BY109" s="29"/>
      <c r="BZ109" s="29"/>
      <c r="CA109" s="21">
        <f t="shared" si="138"/>
        <v>0</v>
      </c>
      <c r="CB109" s="29"/>
      <c r="CC109" s="29"/>
      <c r="CD109" s="29"/>
      <c r="CE109" s="29"/>
      <c r="CF109" s="29"/>
      <c r="CG109" s="41"/>
      <c r="CH109" s="21">
        <f t="shared" si="141"/>
        <v>0</v>
      </c>
      <c r="CI109" s="29"/>
      <c r="CJ109" s="29"/>
      <c r="CK109" s="29"/>
      <c r="CL109" s="29"/>
      <c r="CM109" s="29"/>
      <c r="CN109" s="29"/>
      <c r="CO109" s="29"/>
      <c r="CP109" s="21">
        <f t="shared" si="140"/>
        <v>0</v>
      </c>
      <c r="CQ109" s="29"/>
      <c r="CR109" s="29"/>
      <c r="CS109" s="29"/>
      <c r="CT109" s="29"/>
      <c r="CU109" s="29"/>
    </row>
    <row r="110" spans="1:99" ht="27.6" x14ac:dyDescent="0.3">
      <c r="A110" s="24"/>
      <c r="B110" s="34">
        <f t="shared" si="130"/>
        <v>800</v>
      </c>
      <c r="C110" s="36">
        <f t="shared" si="9"/>
        <v>0</v>
      </c>
      <c r="D110" s="24">
        <f t="shared" si="142"/>
        <v>0</v>
      </c>
      <c r="E110" s="292">
        <f t="shared" si="68"/>
        <v>800</v>
      </c>
      <c r="F110" s="24">
        <f t="shared" si="5"/>
        <v>0</v>
      </c>
      <c r="G110" s="29"/>
      <c r="H110" s="29"/>
      <c r="I110" s="29"/>
      <c r="J110" s="29"/>
      <c r="K110" s="212" t="s">
        <v>820</v>
      </c>
      <c r="L110" s="21">
        <f t="shared" si="132"/>
        <v>800</v>
      </c>
      <c r="M110" s="29"/>
      <c r="N110" s="29"/>
      <c r="O110" s="213">
        <v>800</v>
      </c>
      <c r="P110" s="29"/>
      <c r="Q110" s="29"/>
      <c r="R110" s="21">
        <f t="shared" si="133"/>
        <v>0</v>
      </c>
      <c r="S110" s="29"/>
      <c r="T110" s="29"/>
      <c r="U110" s="29"/>
      <c r="V110" s="29"/>
      <c r="W110" s="29"/>
      <c r="X110" s="21">
        <f t="shared" si="134"/>
        <v>0</v>
      </c>
      <c r="Y110" s="29"/>
      <c r="Z110" s="29"/>
      <c r="AA110" s="29"/>
      <c r="AB110" s="29"/>
      <c r="AC110" s="41"/>
      <c r="AD110" s="21">
        <f t="shared" si="156"/>
        <v>0</v>
      </c>
      <c r="AE110" s="29"/>
      <c r="AF110" s="29"/>
      <c r="AG110" s="29"/>
      <c r="AH110" s="29"/>
      <c r="AI110" s="41"/>
      <c r="AJ110" s="36">
        <f t="shared" si="136"/>
        <v>0</v>
      </c>
      <c r="AK110" s="29"/>
      <c r="AL110" s="29"/>
      <c r="AM110" s="29"/>
      <c r="AN110" s="29"/>
      <c r="AO110" s="29"/>
      <c r="AP110" s="29"/>
      <c r="AQ110" s="21">
        <f t="shared" si="137"/>
        <v>0</v>
      </c>
      <c r="AR110" s="29"/>
      <c r="AS110" s="29"/>
      <c r="AT110" s="29"/>
      <c r="AU110" s="29"/>
      <c r="AV110" s="29"/>
      <c r="AW110" s="214">
        <f t="shared" si="131"/>
        <v>0</v>
      </c>
      <c r="AX110" s="29"/>
      <c r="AY110" s="29"/>
      <c r="AZ110" s="29"/>
      <c r="BA110" s="29"/>
      <c r="BB110" s="41"/>
      <c r="BC110" s="21">
        <f t="shared" si="128"/>
        <v>0</v>
      </c>
      <c r="BD110" s="29"/>
      <c r="BE110" s="29"/>
      <c r="BF110" s="29"/>
      <c r="BG110" s="29"/>
      <c r="BH110" s="29"/>
      <c r="BI110" s="21">
        <f t="shared" si="129"/>
        <v>0</v>
      </c>
      <c r="BJ110" s="29"/>
      <c r="BK110" s="29"/>
      <c r="BL110" s="29"/>
      <c r="BM110" s="29"/>
      <c r="BN110" s="29"/>
      <c r="BO110" s="29"/>
      <c r="BP110" s="29"/>
      <c r="BQ110" s="29"/>
      <c r="BR110" s="29"/>
      <c r="BS110" s="29"/>
      <c r="BT110" s="29"/>
      <c r="BU110" s="29"/>
      <c r="BV110" s="29"/>
      <c r="BW110" s="29"/>
      <c r="BX110" s="29"/>
      <c r="BY110" s="29"/>
      <c r="BZ110" s="29"/>
      <c r="CA110" s="21">
        <f t="shared" si="138"/>
        <v>0</v>
      </c>
      <c r="CB110" s="29"/>
      <c r="CC110" s="29"/>
      <c r="CD110" s="29"/>
      <c r="CE110" s="29"/>
      <c r="CF110" s="29"/>
      <c r="CG110" s="41"/>
      <c r="CH110" s="21">
        <f t="shared" si="141"/>
        <v>0</v>
      </c>
      <c r="CI110" s="29"/>
      <c r="CJ110" s="29"/>
      <c r="CK110" s="29"/>
      <c r="CL110" s="29"/>
      <c r="CM110" s="29"/>
      <c r="CN110" s="29"/>
      <c r="CO110" s="29"/>
      <c r="CP110" s="21">
        <f t="shared" si="140"/>
        <v>0</v>
      </c>
      <c r="CQ110" s="29"/>
      <c r="CR110" s="29"/>
      <c r="CS110" s="29"/>
      <c r="CT110" s="29"/>
      <c r="CU110" s="29"/>
    </row>
    <row r="111" spans="1:99" s="297" customFormat="1" x14ac:dyDescent="0.3">
      <c r="A111" s="214" t="s">
        <v>168</v>
      </c>
      <c r="B111" s="34">
        <f>H111+L111+R111+X111+AD111+AJ111+AQ111+AW111+BC111+BO111+BR111+BU111+BX111+CA111+CH111+CP111+BI111</f>
        <v>35852.1</v>
      </c>
      <c r="C111" s="34">
        <f t="shared" si="9"/>
        <v>200</v>
      </c>
      <c r="D111" s="214">
        <f t="shared" si="142"/>
        <v>2021.6</v>
      </c>
      <c r="E111" s="292">
        <f t="shared" si="68"/>
        <v>20505.5</v>
      </c>
      <c r="F111" s="214">
        <f t="shared" si="5"/>
        <v>13325</v>
      </c>
      <c r="G111" s="42">
        <f>SUM(G112:G119)</f>
        <v>0</v>
      </c>
      <c r="H111" s="42">
        <f>SUM(H112:H119)</f>
        <v>0</v>
      </c>
      <c r="I111" s="42">
        <f t="shared" ref="I111:CF111" si="177">SUM(I112:I119)</f>
        <v>200</v>
      </c>
      <c r="J111" s="42">
        <f t="shared" si="177"/>
        <v>0</v>
      </c>
      <c r="K111" s="42">
        <f t="shared" si="177"/>
        <v>0</v>
      </c>
      <c r="L111" s="21">
        <f t="shared" si="132"/>
        <v>16434.599999999999</v>
      </c>
      <c r="M111" s="42">
        <f t="shared" si="177"/>
        <v>0</v>
      </c>
      <c r="N111" s="42">
        <f t="shared" si="177"/>
        <v>1021.6</v>
      </c>
      <c r="O111" s="42">
        <f t="shared" si="177"/>
        <v>5988</v>
      </c>
      <c r="P111" s="42">
        <f t="shared" si="177"/>
        <v>9425</v>
      </c>
      <c r="Q111" s="42">
        <f t="shared" si="177"/>
        <v>0</v>
      </c>
      <c r="R111" s="21">
        <f t="shared" si="133"/>
        <v>0</v>
      </c>
      <c r="S111" s="42">
        <f t="shared" si="177"/>
        <v>0</v>
      </c>
      <c r="T111" s="42">
        <f t="shared" si="177"/>
        <v>0</v>
      </c>
      <c r="U111" s="42">
        <f t="shared" si="177"/>
        <v>0</v>
      </c>
      <c r="V111" s="42">
        <f t="shared" si="177"/>
        <v>0</v>
      </c>
      <c r="W111" s="42">
        <f t="shared" si="177"/>
        <v>0</v>
      </c>
      <c r="X111" s="21">
        <f t="shared" si="134"/>
        <v>0</v>
      </c>
      <c r="Y111" s="42">
        <f t="shared" si="177"/>
        <v>0</v>
      </c>
      <c r="Z111" s="42">
        <f t="shared" si="177"/>
        <v>0</v>
      </c>
      <c r="AA111" s="42">
        <f t="shared" si="177"/>
        <v>0</v>
      </c>
      <c r="AB111" s="42">
        <f t="shared" si="177"/>
        <v>0</v>
      </c>
      <c r="AC111" s="42">
        <f t="shared" si="177"/>
        <v>0</v>
      </c>
      <c r="AD111" s="21">
        <f t="shared" si="156"/>
        <v>9400</v>
      </c>
      <c r="AE111" s="42">
        <f t="shared" si="177"/>
        <v>0</v>
      </c>
      <c r="AF111" s="42">
        <f t="shared" si="177"/>
        <v>0</v>
      </c>
      <c r="AG111" s="42">
        <f t="shared" si="177"/>
        <v>6500</v>
      </c>
      <c r="AH111" s="42">
        <f t="shared" si="177"/>
        <v>2900</v>
      </c>
      <c r="AI111" s="42">
        <f t="shared" si="177"/>
        <v>0</v>
      </c>
      <c r="AJ111" s="36">
        <f t="shared" si="136"/>
        <v>2350</v>
      </c>
      <c r="AK111" s="42">
        <f t="shared" si="177"/>
        <v>0</v>
      </c>
      <c r="AL111" s="42">
        <f t="shared" si="177"/>
        <v>1000</v>
      </c>
      <c r="AM111" s="42">
        <f t="shared" si="177"/>
        <v>350</v>
      </c>
      <c r="AN111" s="42">
        <f t="shared" si="177"/>
        <v>0</v>
      </c>
      <c r="AO111" s="42">
        <f t="shared" si="177"/>
        <v>1000</v>
      </c>
      <c r="AP111" s="42">
        <f t="shared" si="177"/>
        <v>0</v>
      </c>
      <c r="AQ111" s="21">
        <f t="shared" si="137"/>
        <v>0</v>
      </c>
      <c r="AR111" s="42">
        <f t="shared" si="177"/>
        <v>0</v>
      </c>
      <c r="AS111" s="42">
        <f t="shared" si="177"/>
        <v>0</v>
      </c>
      <c r="AT111" s="42">
        <f t="shared" si="177"/>
        <v>0</v>
      </c>
      <c r="AU111" s="42">
        <f t="shared" si="177"/>
        <v>0</v>
      </c>
      <c r="AV111" s="42">
        <f t="shared" si="177"/>
        <v>0</v>
      </c>
      <c r="AW111" s="214">
        <f t="shared" si="131"/>
        <v>325</v>
      </c>
      <c r="AX111" s="42">
        <f t="shared" si="177"/>
        <v>0</v>
      </c>
      <c r="AY111" s="42">
        <f t="shared" si="177"/>
        <v>0</v>
      </c>
      <c r="AZ111" s="42">
        <f t="shared" si="177"/>
        <v>325</v>
      </c>
      <c r="BA111" s="42">
        <f t="shared" si="177"/>
        <v>0</v>
      </c>
      <c r="BB111" s="42">
        <f t="shared" si="177"/>
        <v>0</v>
      </c>
      <c r="BC111" s="21">
        <f t="shared" si="128"/>
        <v>4560</v>
      </c>
      <c r="BD111" s="42">
        <f t="shared" si="177"/>
        <v>0</v>
      </c>
      <c r="BE111" s="42">
        <f t="shared" si="177"/>
        <v>0</v>
      </c>
      <c r="BF111" s="42">
        <f t="shared" si="177"/>
        <v>4560</v>
      </c>
      <c r="BG111" s="42">
        <f t="shared" si="177"/>
        <v>0</v>
      </c>
      <c r="BH111" s="42">
        <f t="shared" si="177"/>
        <v>0</v>
      </c>
      <c r="BI111" s="21">
        <f t="shared" si="129"/>
        <v>607.5</v>
      </c>
      <c r="BJ111" s="42">
        <f t="shared" ref="BJ111:BM111" si="178">SUM(BJ112:BJ119)</f>
        <v>0</v>
      </c>
      <c r="BK111" s="42">
        <f t="shared" si="178"/>
        <v>0</v>
      </c>
      <c r="BL111" s="42">
        <f t="shared" si="178"/>
        <v>607.5</v>
      </c>
      <c r="BM111" s="42">
        <f t="shared" si="178"/>
        <v>0</v>
      </c>
      <c r="BN111" s="42">
        <f t="shared" si="177"/>
        <v>0</v>
      </c>
      <c r="BO111" s="42">
        <f t="shared" si="177"/>
        <v>0</v>
      </c>
      <c r="BP111" s="42">
        <f t="shared" si="177"/>
        <v>0</v>
      </c>
      <c r="BQ111" s="42">
        <f t="shared" si="177"/>
        <v>0</v>
      </c>
      <c r="BR111" s="42">
        <f t="shared" si="177"/>
        <v>0</v>
      </c>
      <c r="BS111" s="42">
        <f t="shared" si="177"/>
        <v>0</v>
      </c>
      <c r="BT111" s="42">
        <f t="shared" si="177"/>
        <v>0</v>
      </c>
      <c r="BU111" s="42">
        <f t="shared" si="177"/>
        <v>0</v>
      </c>
      <c r="BV111" s="42">
        <f t="shared" si="177"/>
        <v>0</v>
      </c>
      <c r="BW111" s="42">
        <f t="shared" si="177"/>
        <v>0</v>
      </c>
      <c r="BX111" s="42">
        <f t="shared" si="177"/>
        <v>0</v>
      </c>
      <c r="BY111" s="42">
        <f t="shared" si="177"/>
        <v>0</v>
      </c>
      <c r="BZ111" s="42">
        <f t="shared" si="177"/>
        <v>0</v>
      </c>
      <c r="CA111" s="21">
        <f t="shared" si="138"/>
        <v>500</v>
      </c>
      <c r="CB111" s="42">
        <f t="shared" si="177"/>
        <v>0</v>
      </c>
      <c r="CC111" s="42">
        <f t="shared" si="177"/>
        <v>0</v>
      </c>
      <c r="CD111" s="42">
        <f t="shared" si="177"/>
        <v>500</v>
      </c>
      <c r="CE111" s="42">
        <f t="shared" si="177"/>
        <v>0</v>
      </c>
      <c r="CF111" s="42">
        <f t="shared" si="177"/>
        <v>0</v>
      </c>
      <c r="CG111" s="42">
        <f>SUM(CG112:CG119)</f>
        <v>0</v>
      </c>
      <c r="CH111" s="21">
        <f t="shared" si="141"/>
        <v>1675</v>
      </c>
      <c r="CI111" s="42">
        <f>SUM(CI112:CI119)</f>
        <v>0</v>
      </c>
      <c r="CJ111" s="42">
        <f>SUM(CJ112:CJ119)</f>
        <v>0</v>
      </c>
      <c r="CK111" s="42">
        <f>SUM(CK112:CK119)</f>
        <v>1675</v>
      </c>
      <c r="CL111" s="42">
        <f t="shared" ref="CL111:CT111" si="179">SUM(CL112:CL119)</f>
        <v>0</v>
      </c>
      <c r="CM111" s="42">
        <f t="shared" si="179"/>
        <v>0</v>
      </c>
      <c r="CN111" s="42">
        <f t="shared" si="179"/>
        <v>0</v>
      </c>
      <c r="CO111" s="42">
        <f t="shared" si="179"/>
        <v>0</v>
      </c>
      <c r="CP111" s="21">
        <f t="shared" si="140"/>
        <v>0</v>
      </c>
      <c r="CQ111" s="42">
        <f t="shared" si="179"/>
        <v>0</v>
      </c>
      <c r="CR111" s="42">
        <f t="shared" si="179"/>
        <v>0</v>
      </c>
      <c r="CS111" s="42">
        <f t="shared" si="179"/>
        <v>0</v>
      </c>
      <c r="CT111" s="42">
        <f t="shared" si="179"/>
        <v>0</v>
      </c>
      <c r="CU111" s="42"/>
    </row>
    <row r="112" spans="1:99" ht="84" x14ac:dyDescent="0.3">
      <c r="A112" s="24"/>
      <c r="B112" s="34">
        <f>H112+L112+R112+X112+AD112+AJ112+AQ112+AW112+BC112+BO112+BR112+BU112+BX112+CA112+CH111+CP112</f>
        <v>8761.6</v>
      </c>
      <c r="C112" s="36">
        <f>I112+M112+S112+Y112+AE112+AK112+AR112+AX112+BD112+BP112+BS112+BV112+BY112+CB112+CI111</f>
        <v>200</v>
      </c>
      <c r="D112" s="24">
        <f>N112+T112+AF112+AL112+AS112+BE112+CJ111</f>
        <v>2021.6</v>
      </c>
      <c r="E112" s="292">
        <f t="shared" si="68"/>
        <v>7347.5</v>
      </c>
      <c r="F112" s="24">
        <f t="shared" si="5"/>
        <v>0</v>
      </c>
      <c r="G112" s="29"/>
      <c r="H112" s="29"/>
      <c r="I112" s="21">
        <v>200</v>
      </c>
      <c r="J112" s="21" t="s">
        <v>73</v>
      </c>
      <c r="K112" s="25" t="s">
        <v>19</v>
      </c>
      <c r="L112" s="21">
        <f t="shared" si="132"/>
        <v>1021.6</v>
      </c>
      <c r="M112" s="21"/>
      <c r="N112" s="21">
        <v>1021.6</v>
      </c>
      <c r="O112" s="21"/>
      <c r="P112" s="21"/>
      <c r="Q112" s="29"/>
      <c r="R112" s="21">
        <f t="shared" si="133"/>
        <v>0</v>
      </c>
      <c r="S112" s="29"/>
      <c r="T112" s="29"/>
      <c r="U112" s="29"/>
      <c r="V112" s="29"/>
      <c r="W112" s="29"/>
      <c r="X112" s="21">
        <f t="shared" si="134"/>
        <v>0</v>
      </c>
      <c r="Y112" s="29"/>
      <c r="Z112" s="29"/>
      <c r="AA112" s="29"/>
      <c r="AB112" s="29"/>
      <c r="AC112" s="316" t="s">
        <v>360</v>
      </c>
      <c r="AD112" s="21">
        <f t="shared" si="156"/>
        <v>1800</v>
      </c>
      <c r="AE112" s="36"/>
      <c r="AF112" s="36"/>
      <c r="AG112" s="317">
        <v>1800</v>
      </c>
      <c r="AH112" s="29"/>
      <c r="AI112" s="25" t="s">
        <v>18</v>
      </c>
      <c r="AJ112" s="36">
        <f t="shared" si="136"/>
        <v>1000</v>
      </c>
      <c r="AK112" s="29"/>
      <c r="AL112" s="21">
        <v>1000</v>
      </c>
      <c r="AM112" s="21"/>
      <c r="AN112" s="21"/>
      <c r="AO112" s="21"/>
      <c r="AP112" s="29"/>
      <c r="AQ112" s="21">
        <f t="shared" si="137"/>
        <v>0</v>
      </c>
      <c r="AR112" s="29"/>
      <c r="AS112" s="29"/>
      <c r="AT112" s="29"/>
      <c r="AU112" s="29"/>
      <c r="AV112" s="25" t="s">
        <v>649</v>
      </c>
      <c r="AW112" s="214">
        <f t="shared" si="131"/>
        <v>325</v>
      </c>
      <c r="AX112" s="29"/>
      <c r="AY112" s="29"/>
      <c r="AZ112" s="29">
        <v>325</v>
      </c>
      <c r="BA112" s="29"/>
      <c r="BB112" s="353" t="s">
        <v>619</v>
      </c>
      <c r="BC112" s="21">
        <f t="shared" si="128"/>
        <v>2440</v>
      </c>
      <c r="BD112" s="29"/>
      <c r="BE112" s="29"/>
      <c r="BF112" s="221">
        <v>2440</v>
      </c>
      <c r="BG112" s="29"/>
      <c r="BH112" s="353" t="s">
        <v>621</v>
      </c>
      <c r="BI112" s="21">
        <f t="shared" si="129"/>
        <v>607.5</v>
      </c>
      <c r="BJ112" s="29"/>
      <c r="BK112" s="29"/>
      <c r="BL112" s="221">
        <v>607.5</v>
      </c>
      <c r="BM112" s="29"/>
      <c r="BN112" s="29"/>
      <c r="BO112" s="29"/>
      <c r="BP112" s="29"/>
      <c r="BQ112" s="29"/>
      <c r="BR112" s="29"/>
      <c r="BS112" s="29"/>
      <c r="BT112" s="29"/>
      <c r="BU112" s="29"/>
      <c r="BV112" s="29"/>
      <c r="BW112" s="29"/>
      <c r="BX112" s="29"/>
      <c r="BY112" s="29"/>
      <c r="BZ112" s="25" t="s">
        <v>731</v>
      </c>
      <c r="CA112" s="21">
        <f t="shared" si="138"/>
        <v>500</v>
      </c>
      <c r="CB112" s="21"/>
      <c r="CC112" s="21"/>
      <c r="CD112" s="21">
        <v>500</v>
      </c>
      <c r="CE112" s="29"/>
      <c r="CF112" s="29"/>
      <c r="CG112" s="232" t="s">
        <v>626</v>
      </c>
      <c r="CH112" s="21">
        <f>SUM(CJ113:CL113)</f>
        <v>0</v>
      </c>
      <c r="CI112" s="29"/>
      <c r="CJ112" s="29"/>
      <c r="CK112" s="225">
        <v>1675</v>
      </c>
      <c r="CL112" s="21"/>
      <c r="CM112" s="29"/>
      <c r="CN112" s="29"/>
      <c r="CO112" s="29"/>
      <c r="CP112" s="21">
        <f t="shared" si="140"/>
        <v>0</v>
      </c>
      <c r="CQ112" s="29"/>
      <c r="CR112" s="29"/>
      <c r="CS112" s="29"/>
      <c r="CT112" s="29"/>
      <c r="CU112" s="29" t="s">
        <v>169</v>
      </c>
    </row>
    <row r="113" spans="1:99" ht="93.6" x14ac:dyDescent="0.3">
      <c r="A113" s="24"/>
      <c r="B113" s="34">
        <f>H113+L113+R113+X113+AD113+AJ113+AQ113+AW113+BC113+BO113+BR113+BU113+BX113+CA113+CH112+CP113</f>
        <v>5820</v>
      </c>
      <c r="C113" s="36">
        <f>I113+M113+S113+Y113+AE113+AK113+AR113+AX113+BD113+BP113+BS113+BV113+BY113+CB113+CI112</f>
        <v>0</v>
      </c>
      <c r="D113" s="24">
        <f>N113+T113+AF113+AL113+AS113+BE113+CJ112</f>
        <v>0</v>
      </c>
      <c r="E113" s="292">
        <f t="shared" si="68"/>
        <v>4820</v>
      </c>
      <c r="F113" s="24">
        <f t="shared" si="5"/>
        <v>1000</v>
      </c>
      <c r="G113" s="29"/>
      <c r="H113" s="29"/>
      <c r="I113" s="29"/>
      <c r="J113" s="29"/>
      <c r="K113" s="25" t="s">
        <v>670</v>
      </c>
      <c r="L113" s="21">
        <f t="shared" si="132"/>
        <v>1500</v>
      </c>
      <c r="M113" s="29"/>
      <c r="N113" s="29"/>
      <c r="O113" s="29">
        <v>1500</v>
      </c>
      <c r="P113" s="29"/>
      <c r="Q113" s="29"/>
      <c r="R113" s="21">
        <f t="shared" si="133"/>
        <v>0</v>
      </c>
      <c r="S113" s="29"/>
      <c r="T113" s="29"/>
      <c r="U113" s="29"/>
      <c r="V113" s="29"/>
      <c r="W113" s="29"/>
      <c r="X113" s="21">
        <f t="shared" si="134"/>
        <v>0</v>
      </c>
      <c r="Y113" s="29"/>
      <c r="Z113" s="29"/>
      <c r="AA113" s="29"/>
      <c r="AB113" s="29"/>
      <c r="AC113" s="316" t="s">
        <v>869</v>
      </c>
      <c r="AD113" s="21">
        <f t="shared" si="156"/>
        <v>1200</v>
      </c>
      <c r="AE113" s="29"/>
      <c r="AF113" s="29"/>
      <c r="AG113" s="317">
        <v>1200</v>
      </c>
      <c r="AH113" s="29"/>
      <c r="AI113" s="375" t="s">
        <v>719</v>
      </c>
      <c r="AJ113" s="36">
        <f t="shared" si="136"/>
        <v>1000</v>
      </c>
      <c r="AK113" s="29"/>
      <c r="AL113" s="29"/>
      <c r="AM113" s="29"/>
      <c r="AN113" s="29"/>
      <c r="AO113" s="29">
        <v>1000</v>
      </c>
      <c r="AP113" s="29"/>
      <c r="AQ113" s="21">
        <f t="shared" si="137"/>
        <v>0</v>
      </c>
      <c r="AR113" s="29"/>
      <c r="AS113" s="29"/>
      <c r="AT113" s="29"/>
      <c r="AU113" s="29"/>
      <c r="AV113" s="29"/>
      <c r="AW113" s="214">
        <f t="shared" si="131"/>
        <v>0</v>
      </c>
      <c r="AX113" s="29"/>
      <c r="AY113" s="29"/>
      <c r="AZ113" s="29"/>
      <c r="BA113" s="29"/>
      <c r="BB113" s="353" t="s">
        <v>615</v>
      </c>
      <c r="BC113" s="21">
        <f t="shared" si="128"/>
        <v>2120</v>
      </c>
      <c r="BD113" s="29"/>
      <c r="BE113" s="29"/>
      <c r="BF113" s="221">
        <v>2120</v>
      </c>
      <c r="BG113" s="29"/>
      <c r="BH113" s="29"/>
      <c r="BI113" s="21">
        <f t="shared" si="129"/>
        <v>0</v>
      </c>
      <c r="BJ113" s="29"/>
      <c r="BK113" s="29"/>
      <c r="BL113" s="221"/>
      <c r="BM113" s="29"/>
      <c r="BN113" s="29"/>
      <c r="BO113" s="29"/>
      <c r="BP113" s="29"/>
      <c r="BQ113" s="29"/>
      <c r="BR113" s="29"/>
      <c r="BS113" s="29"/>
      <c r="BT113" s="29"/>
      <c r="BU113" s="29"/>
      <c r="BV113" s="29"/>
      <c r="BW113" s="29"/>
      <c r="BX113" s="29"/>
      <c r="BY113" s="29"/>
      <c r="BZ113" s="29"/>
      <c r="CA113" s="21">
        <f t="shared" si="138"/>
        <v>0</v>
      </c>
      <c r="CB113" s="29"/>
      <c r="CC113" s="29"/>
      <c r="CD113" s="29"/>
      <c r="CE113" s="29"/>
      <c r="CF113" s="29"/>
      <c r="CG113" s="41"/>
      <c r="CH113" s="29"/>
      <c r="CI113" s="29"/>
      <c r="CJ113" s="29"/>
      <c r="CK113" s="29"/>
      <c r="CL113" s="29"/>
      <c r="CM113" s="29"/>
      <c r="CN113" s="29"/>
      <c r="CO113" s="29"/>
      <c r="CP113" s="21">
        <f t="shared" si="140"/>
        <v>0</v>
      </c>
      <c r="CQ113" s="29"/>
      <c r="CR113" s="29"/>
      <c r="CS113" s="29"/>
      <c r="CT113" s="29"/>
      <c r="CU113" s="29"/>
    </row>
    <row r="114" spans="1:99" ht="50.4" x14ac:dyDescent="0.3">
      <c r="A114" s="24"/>
      <c r="B114" s="34">
        <f t="shared" si="130"/>
        <v>4400</v>
      </c>
      <c r="C114" s="36">
        <f t="shared" ref="C114:C176" si="180">I114+M114+S114+Y114+AE114+AK114+AR114+AX114+BD114+BP114+BS114+BV114+BY114+CB114+CI114</f>
        <v>0</v>
      </c>
      <c r="D114" s="24">
        <f t="shared" si="142"/>
        <v>0</v>
      </c>
      <c r="E114" s="292">
        <f t="shared" si="68"/>
        <v>4400</v>
      </c>
      <c r="F114" s="24">
        <f t="shared" si="5"/>
        <v>0</v>
      </c>
      <c r="G114" s="29"/>
      <c r="H114" s="29"/>
      <c r="I114" s="29"/>
      <c r="J114" s="29"/>
      <c r="K114" s="25" t="s">
        <v>171</v>
      </c>
      <c r="L114" s="21">
        <f t="shared" si="132"/>
        <v>550</v>
      </c>
      <c r="M114" s="29"/>
      <c r="N114" s="29"/>
      <c r="O114" s="29">
        <v>550</v>
      </c>
      <c r="P114" s="29"/>
      <c r="Q114" s="29"/>
      <c r="R114" s="21">
        <f t="shared" si="133"/>
        <v>0</v>
      </c>
      <c r="S114" s="29"/>
      <c r="T114" s="29"/>
      <c r="U114" s="29"/>
      <c r="V114" s="29"/>
      <c r="W114" s="29"/>
      <c r="X114" s="21">
        <f t="shared" si="134"/>
        <v>0</v>
      </c>
      <c r="Y114" s="29"/>
      <c r="Z114" s="29"/>
      <c r="AA114" s="29"/>
      <c r="AB114" s="29"/>
      <c r="AC114" s="236" t="s">
        <v>870</v>
      </c>
      <c r="AD114" s="21">
        <f t="shared" si="156"/>
        <v>3500</v>
      </c>
      <c r="AE114" s="29"/>
      <c r="AF114" s="29"/>
      <c r="AG114" s="315">
        <v>3500</v>
      </c>
      <c r="AH114" s="29"/>
      <c r="AI114" s="233" t="s">
        <v>733</v>
      </c>
      <c r="AJ114" s="36">
        <f t="shared" si="136"/>
        <v>350</v>
      </c>
      <c r="AK114" s="29"/>
      <c r="AL114" s="29"/>
      <c r="AM114" s="29">
        <v>350</v>
      </c>
      <c r="AN114" s="29"/>
      <c r="AO114" s="29"/>
      <c r="AP114" s="29"/>
      <c r="AQ114" s="21">
        <f t="shared" si="137"/>
        <v>0</v>
      </c>
      <c r="AR114" s="29"/>
      <c r="AS114" s="29"/>
      <c r="AT114" s="29"/>
      <c r="AU114" s="29"/>
      <c r="AV114" s="29"/>
      <c r="AW114" s="214">
        <f t="shared" si="131"/>
        <v>0</v>
      </c>
      <c r="AX114" s="29"/>
      <c r="AY114" s="29"/>
      <c r="AZ114" s="29"/>
      <c r="BA114" s="29"/>
      <c r="BB114" s="41"/>
      <c r="BC114" s="21">
        <f t="shared" si="128"/>
        <v>0</v>
      </c>
      <c r="BD114" s="29"/>
      <c r="BE114" s="29"/>
      <c r="BF114" s="29"/>
      <c r="BG114" s="29"/>
      <c r="BH114" s="29"/>
      <c r="BI114" s="21">
        <f t="shared" si="129"/>
        <v>0</v>
      </c>
      <c r="BJ114" s="29"/>
      <c r="BK114" s="29"/>
      <c r="BL114" s="29"/>
      <c r="BM114" s="29"/>
      <c r="BN114" s="29"/>
      <c r="BO114" s="29"/>
      <c r="BP114" s="29"/>
      <c r="BQ114" s="29"/>
      <c r="BR114" s="29"/>
      <c r="BS114" s="29"/>
      <c r="BT114" s="29"/>
      <c r="BU114" s="29"/>
      <c r="BV114" s="29"/>
      <c r="BW114" s="29"/>
      <c r="BX114" s="29"/>
      <c r="BY114" s="29"/>
      <c r="BZ114" s="29"/>
      <c r="CA114" s="21">
        <f t="shared" si="138"/>
        <v>0</v>
      </c>
      <c r="CB114" s="29"/>
      <c r="CC114" s="29"/>
      <c r="CD114" s="29"/>
      <c r="CE114" s="29"/>
      <c r="CF114" s="29"/>
      <c r="CG114" s="355"/>
      <c r="CH114" s="21">
        <f t="shared" si="141"/>
        <v>0</v>
      </c>
      <c r="CI114" s="29"/>
      <c r="CJ114" s="29"/>
      <c r="CK114" s="29"/>
      <c r="CL114" s="29"/>
      <c r="CM114" s="29"/>
      <c r="CN114" s="29"/>
      <c r="CO114" s="29"/>
      <c r="CP114" s="21">
        <f t="shared" si="140"/>
        <v>0</v>
      </c>
      <c r="CQ114" s="29"/>
      <c r="CR114" s="29"/>
      <c r="CS114" s="29"/>
      <c r="CT114" s="29"/>
      <c r="CU114" s="29"/>
    </row>
    <row r="115" spans="1:99" ht="33.6" x14ac:dyDescent="0.3">
      <c r="A115" s="24"/>
      <c r="B115" s="34">
        <f t="shared" si="130"/>
        <v>3483</v>
      </c>
      <c r="C115" s="36">
        <f t="shared" si="180"/>
        <v>0</v>
      </c>
      <c r="D115" s="24">
        <f t="shared" ref="D115:D144" si="181">N115+T115+AF115+AL115+AS115+BE115+CJ115</f>
        <v>0</v>
      </c>
      <c r="E115" s="292">
        <f t="shared" si="68"/>
        <v>583</v>
      </c>
      <c r="F115" s="24">
        <f t="shared" si="5"/>
        <v>2900</v>
      </c>
      <c r="G115" s="29"/>
      <c r="H115" s="29"/>
      <c r="I115" s="29"/>
      <c r="J115" s="29"/>
      <c r="K115" s="25" t="s">
        <v>172</v>
      </c>
      <c r="L115" s="21">
        <f t="shared" si="132"/>
        <v>583</v>
      </c>
      <c r="M115" s="29"/>
      <c r="N115" s="29"/>
      <c r="O115" s="29">
        <v>583</v>
      </c>
      <c r="P115" s="29"/>
      <c r="Q115" s="29"/>
      <c r="R115" s="21">
        <f t="shared" si="133"/>
        <v>0</v>
      </c>
      <c r="S115" s="29"/>
      <c r="T115" s="29"/>
      <c r="U115" s="29"/>
      <c r="V115" s="29"/>
      <c r="W115" s="29"/>
      <c r="X115" s="21">
        <f t="shared" si="134"/>
        <v>0</v>
      </c>
      <c r="Y115" s="29"/>
      <c r="Z115" s="29"/>
      <c r="AA115" s="29"/>
      <c r="AB115" s="29"/>
      <c r="AC115" s="365" t="s">
        <v>842</v>
      </c>
      <c r="AD115" s="21">
        <f t="shared" si="156"/>
        <v>2900</v>
      </c>
      <c r="AE115" s="29"/>
      <c r="AF115" s="29"/>
      <c r="AG115" s="29"/>
      <c r="AH115" s="29">
        <v>2900</v>
      </c>
      <c r="AI115" s="41"/>
      <c r="AJ115" s="36">
        <f t="shared" si="136"/>
        <v>0</v>
      </c>
      <c r="AK115" s="29"/>
      <c r="AL115" s="29"/>
      <c r="AM115" s="29"/>
      <c r="AN115" s="29"/>
      <c r="AO115" s="29"/>
      <c r="AP115" s="29"/>
      <c r="AQ115" s="21">
        <f t="shared" si="137"/>
        <v>0</v>
      </c>
      <c r="AR115" s="29"/>
      <c r="AS115" s="29"/>
      <c r="AT115" s="29"/>
      <c r="AU115" s="29"/>
      <c r="AV115" s="29"/>
      <c r="AW115" s="214">
        <f t="shared" si="131"/>
        <v>0</v>
      </c>
      <c r="AX115" s="29"/>
      <c r="AY115" s="29"/>
      <c r="AZ115" s="29"/>
      <c r="BA115" s="29"/>
      <c r="BB115" s="41"/>
      <c r="BC115" s="21">
        <f t="shared" si="128"/>
        <v>0</v>
      </c>
      <c r="BD115" s="29"/>
      <c r="BE115" s="29"/>
      <c r="BF115" s="29"/>
      <c r="BG115" s="29"/>
      <c r="BH115" s="29"/>
      <c r="BI115" s="21">
        <f t="shared" si="129"/>
        <v>0</v>
      </c>
      <c r="BJ115" s="29"/>
      <c r="BK115" s="29"/>
      <c r="BL115" s="29"/>
      <c r="BM115" s="29"/>
      <c r="BN115" s="29"/>
      <c r="BO115" s="29"/>
      <c r="BP115" s="29"/>
      <c r="BQ115" s="29"/>
      <c r="BR115" s="29"/>
      <c r="BS115" s="29"/>
      <c r="BT115" s="29"/>
      <c r="BU115" s="29"/>
      <c r="BV115" s="29"/>
      <c r="BW115" s="29"/>
      <c r="BX115" s="29"/>
      <c r="BY115" s="29"/>
      <c r="BZ115" s="29"/>
      <c r="CA115" s="21">
        <f t="shared" si="138"/>
        <v>0</v>
      </c>
      <c r="CB115" s="29"/>
      <c r="CC115" s="29"/>
      <c r="CD115" s="29"/>
      <c r="CE115" s="29"/>
      <c r="CF115" s="29"/>
      <c r="CG115" s="41"/>
      <c r="CH115" s="21">
        <f t="shared" si="141"/>
        <v>0</v>
      </c>
      <c r="CI115" s="29"/>
      <c r="CJ115" s="29"/>
      <c r="CK115" s="29"/>
      <c r="CL115" s="29"/>
      <c r="CM115" s="29"/>
      <c r="CN115" s="29"/>
      <c r="CO115" s="29"/>
      <c r="CP115" s="21">
        <f t="shared" si="140"/>
        <v>0</v>
      </c>
      <c r="CQ115" s="29"/>
      <c r="CR115" s="29"/>
      <c r="CS115" s="29"/>
      <c r="CT115" s="29"/>
      <c r="CU115" s="29"/>
    </row>
    <row r="116" spans="1:99" ht="62.4" x14ac:dyDescent="0.3">
      <c r="A116" s="24"/>
      <c r="B116" s="34">
        <f t="shared" si="130"/>
        <v>5500</v>
      </c>
      <c r="C116" s="36">
        <f t="shared" si="180"/>
        <v>0</v>
      </c>
      <c r="D116" s="24">
        <f t="shared" si="181"/>
        <v>0</v>
      </c>
      <c r="E116" s="292">
        <f t="shared" si="68"/>
        <v>0</v>
      </c>
      <c r="F116" s="24">
        <f t="shared" si="5"/>
        <v>5500</v>
      </c>
      <c r="G116" s="29"/>
      <c r="H116" s="29"/>
      <c r="I116" s="29"/>
      <c r="J116" s="29"/>
      <c r="K116" s="363" t="s">
        <v>173</v>
      </c>
      <c r="L116" s="21">
        <f t="shared" si="132"/>
        <v>5500</v>
      </c>
      <c r="M116" s="29"/>
      <c r="N116" s="29"/>
      <c r="O116" s="29"/>
      <c r="P116" s="29">
        <v>5500</v>
      </c>
      <c r="Q116" s="29"/>
      <c r="R116" s="21">
        <f t="shared" si="133"/>
        <v>0</v>
      </c>
      <c r="S116" s="29"/>
      <c r="T116" s="29"/>
      <c r="U116" s="29"/>
      <c r="V116" s="29"/>
      <c r="W116" s="29"/>
      <c r="X116" s="21">
        <f t="shared" si="134"/>
        <v>0</v>
      </c>
      <c r="Y116" s="29"/>
      <c r="Z116" s="29"/>
      <c r="AA116" s="29"/>
      <c r="AB116" s="29"/>
      <c r="AC116" s="41"/>
      <c r="AD116" s="21">
        <f t="shared" si="156"/>
        <v>0</v>
      </c>
      <c r="AE116" s="29"/>
      <c r="AF116" s="29"/>
      <c r="AG116" s="29"/>
      <c r="AH116" s="29"/>
      <c r="AI116" s="41"/>
      <c r="AJ116" s="36">
        <f t="shared" si="136"/>
        <v>0</v>
      </c>
      <c r="AK116" s="29"/>
      <c r="AL116" s="29"/>
      <c r="AM116" s="29"/>
      <c r="AN116" s="29"/>
      <c r="AO116" s="29"/>
      <c r="AP116" s="29"/>
      <c r="AQ116" s="21">
        <f t="shared" si="137"/>
        <v>0</v>
      </c>
      <c r="AR116" s="29"/>
      <c r="AS116" s="29"/>
      <c r="AT116" s="29"/>
      <c r="AU116" s="29"/>
      <c r="AV116" s="29"/>
      <c r="AW116" s="214">
        <f t="shared" si="131"/>
        <v>0</v>
      </c>
      <c r="AX116" s="29"/>
      <c r="AY116" s="29"/>
      <c r="AZ116" s="29"/>
      <c r="BA116" s="29"/>
      <c r="BB116" s="41"/>
      <c r="BC116" s="21">
        <f t="shared" si="128"/>
        <v>0</v>
      </c>
      <c r="BD116" s="29"/>
      <c r="BE116" s="29"/>
      <c r="BF116" s="29"/>
      <c r="BG116" s="29"/>
      <c r="BH116" s="29"/>
      <c r="BI116" s="21">
        <f t="shared" si="129"/>
        <v>0</v>
      </c>
      <c r="BJ116" s="29"/>
      <c r="BK116" s="29"/>
      <c r="BL116" s="29"/>
      <c r="BM116" s="29"/>
      <c r="BN116" s="29"/>
      <c r="BO116" s="29"/>
      <c r="BP116" s="29"/>
      <c r="BQ116" s="29"/>
      <c r="BR116" s="29"/>
      <c r="BS116" s="29"/>
      <c r="BT116" s="29"/>
      <c r="BU116" s="29"/>
      <c r="BV116" s="29"/>
      <c r="BW116" s="29"/>
      <c r="BX116" s="29"/>
      <c r="BY116" s="29"/>
      <c r="BZ116" s="29"/>
      <c r="CA116" s="21">
        <f t="shared" si="138"/>
        <v>0</v>
      </c>
      <c r="CB116" s="29"/>
      <c r="CC116" s="29"/>
      <c r="CD116" s="29"/>
      <c r="CE116" s="29"/>
      <c r="CF116" s="29"/>
      <c r="CG116" s="41"/>
      <c r="CH116" s="21">
        <f t="shared" si="141"/>
        <v>0</v>
      </c>
      <c r="CI116" s="29"/>
      <c r="CJ116" s="29"/>
      <c r="CK116" s="29"/>
      <c r="CL116" s="29"/>
      <c r="CM116" s="29"/>
      <c r="CN116" s="29"/>
      <c r="CO116" s="29"/>
      <c r="CP116" s="21">
        <f t="shared" si="140"/>
        <v>0</v>
      </c>
      <c r="CQ116" s="29"/>
      <c r="CR116" s="29"/>
      <c r="CS116" s="29"/>
      <c r="CT116" s="29"/>
      <c r="CU116" s="29"/>
    </row>
    <row r="117" spans="1:99" x14ac:dyDescent="0.3">
      <c r="A117" s="24"/>
      <c r="B117" s="34"/>
      <c r="C117" s="36"/>
      <c r="D117" s="24"/>
      <c r="E117" s="292"/>
      <c r="F117" s="24"/>
      <c r="G117" s="29"/>
      <c r="H117" s="29"/>
      <c r="I117" s="29"/>
      <c r="J117" s="29"/>
      <c r="K117" s="369" t="s">
        <v>794</v>
      </c>
      <c r="L117" s="21">
        <f t="shared" si="132"/>
        <v>3980</v>
      </c>
      <c r="M117" s="29"/>
      <c r="N117" s="29"/>
      <c r="O117" s="29">
        <v>3355</v>
      </c>
      <c r="P117" s="29">
        <v>625</v>
      </c>
      <c r="Q117" s="29"/>
      <c r="R117" s="21"/>
      <c r="S117" s="29"/>
      <c r="T117" s="29"/>
      <c r="U117" s="29"/>
      <c r="V117" s="29"/>
      <c r="W117" s="29"/>
      <c r="X117" s="21"/>
      <c r="Y117" s="29"/>
      <c r="Z117" s="29"/>
      <c r="AA117" s="29"/>
      <c r="AB117" s="29"/>
      <c r="AC117" s="41"/>
      <c r="AD117" s="21"/>
      <c r="AE117" s="29"/>
      <c r="AF117" s="29"/>
      <c r="AG117" s="29"/>
      <c r="AH117" s="29"/>
      <c r="AI117" s="41"/>
      <c r="AJ117" s="36"/>
      <c r="AK117" s="29"/>
      <c r="AL117" s="29"/>
      <c r="AM117" s="29"/>
      <c r="AN117" s="29"/>
      <c r="AO117" s="29"/>
      <c r="AP117" s="29"/>
      <c r="AQ117" s="21"/>
      <c r="AR117" s="29"/>
      <c r="AS117" s="29"/>
      <c r="AT117" s="29"/>
      <c r="AU117" s="29"/>
      <c r="AV117" s="29"/>
      <c r="AW117" s="214"/>
      <c r="AX117" s="29"/>
      <c r="AY117" s="29"/>
      <c r="AZ117" s="29"/>
      <c r="BA117" s="29"/>
      <c r="BB117" s="41"/>
      <c r="BC117" s="21"/>
      <c r="BD117" s="29"/>
      <c r="BE117" s="29"/>
      <c r="BF117" s="29"/>
      <c r="BG117" s="29"/>
      <c r="BH117" s="29"/>
      <c r="BI117" s="21"/>
      <c r="BJ117" s="29"/>
      <c r="BK117" s="29"/>
      <c r="BL117" s="29"/>
      <c r="BM117" s="29"/>
      <c r="BN117" s="29"/>
      <c r="BO117" s="29"/>
      <c r="BP117" s="29"/>
      <c r="BQ117" s="29"/>
      <c r="BR117" s="29"/>
      <c r="BS117" s="29"/>
      <c r="BT117" s="29"/>
      <c r="BU117" s="29"/>
      <c r="BV117" s="29"/>
      <c r="BW117" s="29"/>
      <c r="BX117" s="29"/>
      <c r="BY117" s="29"/>
      <c r="BZ117" s="29"/>
      <c r="CA117" s="21"/>
      <c r="CB117" s="29"/>
      <c r="CC117" s="29"/>
      <c r="CD117" s="29"/>
      <c r="CE117" s="29"/>
      <c r="CF117" s="29"/>
      <c r="CG117" s="41"/>
      <c r="CH117" s="21"/>
      <c r="CI117" s="29"/>
      <c r="CJ117" s="29"/>
      <c r="CK117" s="29"/>
      <c r="CL117" s="29"/>
      <c r="CM117" s="29"/>
      <c r="CN117" s="29"/>
      <c r="CO117" s="29"/>
      <c r="CP117" s="21"/>
      <c r="CQ117" s="29"/>
      <c r="CR117" s="29"/>
      <c r="CS117" s="29"/>
      <c r="CT117" s="29"/>
      <c r="CU117" s="29"/>
    </row>
    <row r="118" spans="1:99" ht="31.2" x14ac:dyDescent="0.3">
      <c r="A118" s="24"/>
      <c r="B118" s="34">
        <f>H118+L118+R118+X118+AD118+AJ118+AQ118+AW118+BC118+BO118+BR118+BU118+BX118+CA118+CH118+CP118</f>
        <v>1700</v>
      </c>
      <c r="C118" s="36">
        <f t="shared" si="180"/>
        <v>0</v>
      </c>
      <c r="D118" s="24">
        <f t="shared" si="181"/>
        <v>0</v>
      </c>
      <c r="E118" s="292">
        <f t="shared" si="68"/>
        <v>0</v>
      </c>
      <c r="F118" s="24">
        <f t="shared" si="5"/>
        <v>1700</v>
      </c>
      <c r="G118" s="29"/>
      <c r="H118" s="29"/>
      <c r="I118" s="29"/>
      <c r="J118" s="29"/>
      <c r="K118" s="364" t="s">
        <v>839</v>
      </c>
      <c r="L118" s="21">
        <f t="shared" si="132"/>
        <v>1700</v>
      </c>
      <c r="M118" s="29"/>
      <c r="N118" s="29"/>
      <c r="O118" s="29"/>
      <c r="P118" s="29">
        <v>1700</v>
      </c>
      <c r="Q118" s="29"/>
      <c r="R118" s="21">
        <f t="shared" si="133"/>
        <v>0</v>
      </c>
      <c r="S118" s="29"/>
      <c r="T118" s="29"/>
      <c r="U118" s="29"/>
      <c r="V118" s="29"/>
      <c r="W118" s="29"/>
      <c r="X118" s="21">
        <f t="shared" si="134"/>
        <v>0</v>
      </c>
      <c r="Y118" s="29"/>
      <c r="Z118" s="29"/>
      <c r="AA118" s="29"/>
      <c r="AB118" s="29"/>
      <c r="AC118" s="41"/>
      <c r="AD118" s="21">
        <f t="shared" si="156"/>
        <v>0</v>
      </c>
      <c r="AE118" s="29"/>
      <c r="AF118" s="29"/>
      <c r="AG118" s="29"/>
      <c r="AH118" s="29"/>
      <c r="AI118" s="41"/>
      <c r="AJ118" s="36">
        <f t="shared" si="136"/>
        <v>0</v>
      </c>
      <c r="AK118" s="29"/>
      <c r="AL118" s="29"/>
      <c r="AM118" s="29"/>
      <c r="AN118" s="29"/>
      <c r="AO118" s="29"/>
      <c r="AP118" s="29"/>
      <c r="AQ118" s="21">
        <f t="shared" si="137"/>
        <v>0</v>
      </c>
      <c r="AR118" s="29"/>
      <c r="AS118" s="29"/>
      <c r="AT118" s="29"/>
      <c r="AU118" s="29"/>
      <c r="AV118" s="29"/>
      <c r="AW118" s="214">
        <f t="shared" si="131"/>
        <v>0</v>
      </c>
      <c r="AX118" s="29"/>
      <c r="AY118" s="29"/>
      <c r="AZ118" s="29"/>
      <c r="BA118" s="29"/>
      <c r="BB118" s="41"/>
      <c r="BC118" s="21">
        <f t="shared" si="128"/>
        <v>0</v>
      </c>
      <c r="BD118" s="29"/>
      <c r="BE118" s="29"/>
      <c r="BF118" s="29"/>
      <c r="BG118" s="29"/>
      <c r="BH118" s="29"/>
      <c r="BI118" s="21">
        <f t="shared" si="129"/>
        <v>0</v>
      </c>
      <c r="BJ118" s="29"/>
      <c r="BK118" s="29"/>
      <c r="BL118" s="29"/>
      <c r="BM118" s="29"/>
      <c r="BN118" s="29"/>
      <c r="BO118" s="29"/>
      <c r="BP118" s="29"/>
      <c r="BQ118" s="29"/>
      <c r="BR118" s="29"/>
      <c r="BS118" s="29"/>
      <c r="BT118" s="29"/>
      <c r="BU118" s="29"/>
      <c r="BV118" s="29"/>
      <c r="BW118" s="29"/>
      <c r="BX118" s="29"/>
      <c r="BY118" s="29"/>
      <c r="BZ118" s="29"/>
      <c r="CA118" s="21">
        <f t="shared" si="138"/>
        <v>0</v>
      </c>
      <c r="CB118" s="29"/>
      <c r="CC118" s="29"/>
      <c r="CD118" s="29"/>
      <c r="CE118" s="29"/>
      <c r="CF118" s="29"/>
      <c r="CG118" s="41"/>
      <c r="CH118" s="21">
        <f t="shared" si="141"/>
        <v>0</v>
      </c>
      <c r="CI118" s="29"/>
      <c r="CJ118" s="29"/>
      <c r="CK118" s="29"/>
      <c r="CL118" s="29"/>
      <c r="CM118" s="29"/>
      <c r="CN118" s="29"/>
      <c r="CO118" s="29"/>
      <c r="CP118" s="21">
        <f t="shared" si="140"/>
        <v>0</v>
      </c>
      <c r="CQ118" s="29"/>
      <c r="CR118" s="29"/>
      <c r="CS118" s="29"/>
      <c r="CT118" s="29"/>
      <c r="CU118" s="29"/>
    </row>
    <row r="119" spans="1:99" ht="31.2" x14ac:dyDescent="0.3">
      <c r="A119" s="24"/>
      <c r="B119" s="34">
        <f t="shared" si="130"/>
        <v>1600</v>
      </c>
      <c r="C119" s="36">
        <f t="shared" si="180"/>
        <v>0</v>
      </c>
      <c r="D119" s="24">
        <f t="shared" si="181"/>
        <v>0</v>
      </c>
      <c r="E119" s="292">
        <f t="shared" si="68"/>
        <v>0</v>
      </c>
      <c r="F119" s="24">
        <f t="shared" si="5"/>
        <v>1600</v>
      </c>
      <c r="G119" s="29"/>
      <c r="H119" s="29"/>
      <c r="I119" s="29"/>
      <c r="J119" s="29"/>
      <c r="K119" s="376" t="s">
        <v>837</v>
      </c>
      <c r="L119" s="21">
        <f t="shared" si="132"/>
        <v>1600</v>
      </c>
      <c r="M119" s="29"/>
      <c r="N119" s="29"/>
      <c r="O119" s="29"/>
      <c r="P119" s="29">
        <v>1600</v>
      </c>
      <c r="Q119" s="29"/>
      <c r="R119" s="21">
        <f t="shared" si="133"/>
        <v>0</v>
      </c>
      <c r="S119" s="29"/>
      <c r="T119" s="29"/>
      <c r="U119" s="29"/>
      <c r="V119" s="29"/>
      <c r="W119" s="29"/>
      <c r="X119" s="21">
        <f t="shared" si="134"/>
        <v>0</v>
      </c>
      <c r="Y119" s="29"/>
      <c r="Z119" s="29"/>
      <c r="AA119" s="29"/>
      <c r="AB119" s="29"/>
      <c r="AC119" s="41"/>
      <c r="AD119" s="21">
        <f t="shared" si="156"/>
        <v>0</v>
      </c>
      <c r="AE119" s="29"/>
      <c r="AF119" s="29"/>
      <c r="AG119" s="29"/>
      <c r="AH119" s="29"/>
      <c r="AI119" s="41"/>
      <c r="AJ119" s="36">
        <f t="shared" si="136"/>
        <v>0</v>
      </c>
      <c r="AK119" s="29"/>
      <c r="AL119" s="29"/>
      <c r="AM119" s="29"/>
      <c r="AN119" s="29"/>
      <c r="AO119" s="29"/>
      <c r="AP119" s="29"/>
      <c r="AQ119" s="21">
        <f t="shared" si="137"/>
        <v>0</v>
      </c>
      <c r="AR119" s="29"/>
      <c r="AS119" s="29"/>
      <c r="AT119" s="29"/>
      <c r="AU119" s="29"/>
      <c r="AV119" s="29"/>
      <c r="AW119" s="214">
        <f t="shared" si="131"/>
        <v>0</v>
      </c>
      <c r="AX119" s="29"/>
      <c r="AY119" s="29"/>
      <c r="AZ119" s="29"/>
      <c r="BA119" s="29"/>
      <c r="BB119" s="41"/>
      <c r="BC119" s="21">
        <f t="shared" si="128"/>
        <v>0</v>
      </c>
      <c r="BD119" s="29"/>
      <c r="BE119" s="29"/>
      <c r="BF119" s="29"/>
      <c r="BG119" s="29"/>
      <c r="BH119" s="29"/>
      <c r="BI119" s="21">
        <f t="shared" si="129"/>
        <v>0</v>
      </c>
      <c r="BJ119" s="29"/>
      <c r="BK119" s="29"/>
      <c r="BL119" s="29"/>
      <c r="BM119" s="29"/>
      <c r="BN119" s="29"/>
      <c r="BO119" s="29"/>
      <c r="BP119" s="29"/>
      <c r="BQ119" s="29"/>
      <c r="BR119" s="29"/>
      <c r="BS119" s="29"/>
      <c r="BT119" s="29"/>
      <c r="BU119" s="29"/>
      <c r="BV119" s="29"/>
      <c r="BW119" s="29"/>
      <c r="BX119" s="29"/>
      <c r="BY119" s="29"/>
      <c r="BZ119" s="29"/>
      <c r="CA119" s="21">
        <f t="shared" si="138"/>
        <v>0</v>
      </c>
      <c r="CB119" s="29"/>
      <c r="CC119" s="29"/>
      <c r="CD119" s="29"/>
      <c r="CE119" s="29"/>
      <c r="CF119" s="29"/>
      <c r="CG119" s="41"/>
      <c r="CH119" s="21">
        <f t="shared" si="141"/>
        <v>0</v>
      </c>
      <c r="CI119" s="29"/>
      <c r="CJ119" s="29"/>
      <c r="CK119" s="29"/>
      <c r="CL119" s="29"/>
      <c r="CM119" s="29"/>
      <c r="CN119" s="29"/>
      <c r="CO119" s="29"/>
      <c r="CP119" s="21">
        <f t="shared" si="140"/>
        <v>0</v>
      </c>
      <c r="CQ119" s="29"/>
      <c r="CR119" s="29"/>
      <c r="CS119" s="29"/>
      <c r="CT119" s="29"/>
      <c r="CU119" s="29"/>
    </row>
    <row r="120" spans="1:99" s="297" customFormat="1" x14ac:dyDescent="0.3">
      <c r="A120" s="214" t="s">
        <v>174</v>
      </c>
      <c r="B120" s="34">
        <f>H120+L120+R120+X120+AD120+AJ120+AQ120+AW120+BC120+BO120+BR120+BU120+BX120+CA120+CH120+CP120+BI120</f>
        <v>47614</v>
      </c>
      <c r="C120" s="34">
        <f t="shared" si="180"/>
        <v>200</v>
      </c>
      <c r="D120" s="214">
        <f t="shared" si="181"/>
        <v>2021.6</v>
      </c>
      <c r="E120" s="292">
        <f t="shared" si="68"/>
        <v>34892.400000000001</v>
      </c>
      <c r="F120" s="214">
        <f>P120+V120+AH120+AO120+AU120+BG120+CL120+CE120</f>
        <v>10700</v>
      </c>
      <c r="G120" s="42">
        <f t="shared" ref="G120:BZ120" si="182">SUM(G121:G132)</f>
        <v>0</v>
      </c>
      <c r="H120" s="42">
        <f t="shared" si="182"/>
        <v>0</v>
      </c>
      <c r="I120" s="42">
        <f t="shared" si="182"/>
        <v>200</v>
      </c>
      <c r="J120" s="42">
        <f t="shared" si="182"/>
        <v>0</v>
      </c>
      <c r="K120" s="42">
        <f t="shared" si="182"/>
        <v>0</v>
      </c>
      <c r="L120" s="21">
        <f t="shared" si="132"/>
        <v>13925.6</v>
      </c>
      <c r="M120" s="42">
        <f t="shared" si="182"/>
        <v>0</v>
      </c>
      <c r="N120" s="42">
        <f t="shared" si="182"/>
        <v>2021.6</v>
      </c>
      <c r="O120" s="42">
        <f t="shared" si="182"/>
        <v>10704</v>
      </c>
      <c r="P120" s="42">
        <f t="shared" si="182"/>
        <v>1200</v>
      </c>
      <c r="Q120" s="42">
        <f t="shared" si="182"/>
        <v>0</v>
      </c>
      <c r="R120" s="21">
        <f t="shared" si="133"/>
        <v>2700</v>
      </c>
      <c r="S120" s="42">
        <f t="shared" si="182"/>
        <v>0</v>
      </c>
      <c r="T120" s="42">
        <f t="shared" si="182"/>
        <v>0</v>
      </c>
      <c r="U120" s="42">
        <f t="shared" si="182"/>
        <v>0</v>
      </c>
      <c r="V120" s="42">
        <f t="shared" si="182"/>
        <v>2700</v>
      </c>
      <c r="W120" s="42">
        <f t="shared" si="182"/>
        <v>0</v>
      </c>
      <c r="X120" s="21">
        <f t="shared" si="134"/>
        <v>3200</v>
      </c>
      <c r="Y120" s="42">
        <f t="shared" si="182"/>
        <v>0</v>
      </c>
      <c r="Z120" s="42">
        <f t="shared" si="182"/>
        <v>0</v>
      </c>
      <c r="AA120" s="42">
        <f t="shared" si="182"/>
        <v>3200</v>
      </c>
      <c r="AB120" s="42">
        <f t="shared" si="182"/>
        <v>0</v>
      </c>
      <c r="AC120" s="42">
        <f t="shared" si="182"/>
        <v>0</v>
      </c>
      <c r="AD120" s="21">
        <f t="shared" si="156"/>
        <v>7501.4</v>
      </c>
      <c r="AE120" s="42">
        <f t="shared" si="182"/>
        <v>0</v>
      </c>
      <c r="AF120" s="42">
        <f t="shared" si="182"/>
        <v>0</v>
      </c>
      <c r="AG120" s="42">
        <f t="shared" si="182"/>
        <v>2201.3999999999996</v>
      </c>
      <c r="AH120" s="42">
        <f t="shared" si="182"/>
        <v>5300</v>
      </c>
      <c r="AI120" s="42">
        <f t="shared" si="182"/>
        <v>0</v>
      </c>
      <c r="AJ120" s="36">
        <f t="shared" si="136"/>
        <v>1450</v>
      </c>
      <c r="AK120" s="42">
        <f t="shared" si="182"/>
        <v>0</v>
      </c>
      <c r="AL120" s="42">
        <f t="shared" si="182"/>
        <v>0</v>
      </c>
      <c r="AM120" s="42">
        <f t="shared" si="182"/>
        <v>500</v>
      </c>
      <c r="AN120" s="42">
        <f t="shared" si="182"/>
        <v>0</v>
      </c>
      <c r="AO120" s="42">
        <f t="shared" si="182"/>
        <v>950</v>
      </c>
      <c r="AP120" s="42">
        <f t="shared" si="182"/>
        <v>0</v>
      </c>
      <c r="AQ120" s="21">
        <f t="shared" si="137"/>
        <v>0</v>
      </c>
      <c r="AR120" s="42">
        <f t="shared" si="182"/>
        <v>0</v>
      </c>
      <c r="AS120" s="42">
        <f t="shared" si="182"/>
        <v>0</v>
      </c>
      <c r="AT120" s="42">
        <f t="shared" si="182"/>
        <v>0</v>
      </c>
      <c r="AU120" s="42">
        <f t="shared" si="182"/>
        <v>0</v>
      </c>
      <c r="AV120" s="42">
        <f t="shared" si="182"/>
        <v>0</v>
      </c>
      <c r="AW120" s="214">
        <f t="shared" si="131"/>
        <v>0</v>
      </c>
      <c r="AX120" s="42">
        <f t="shared" si="182"/>
        <v>0</v>
      </c>
      <c r="AY120" s="42">
        <f t="shared" si="182"/>
        <v>0</v>
      </c>
      <c r="AZ120" s="42">
        <f t="shared" si="182"/>
        <v>0</v>
      </c>
      <c r="BA120" s="42">
        <f t="shared" si="182"/>
        <v>0</v>
      </c>
      <c r="BB120" s="42">
        <f t="shared" si="182"/>
        <v>0</v>
      </c>
      <c r="BC120" s="21">
        <f t="shared" si="128"/>
        <v>3520</v>
      </c>
      <c r="BD120" s="42">
        <f t="shared" si="182"/>
        <v>0</v>
      </c>
      <c r="BE120" s="42">
        <f t="shared" si="182"/>
        <v>0</v>
      </c>
      <c r="BF120" s="42">
        <f t="shared" si="182"/>
        <v>3520</v>
      </c>
      <c r="BG120" s="42">
        <f t="shared" si="182"/>
        <v>0</v>
      </c>
      <c r="BH120" s="42">
        <f t="shared" si="182"/>
        <v>0</v>
      </c>
      <c r="BI120" s="21">
        <f t="shared" si="129"/>
        <v>405</v>
      </c>
      <c r="BJ120" s="42">
        <f t="shared" ref="BJ120:BM120" si="183">SUM(BJ121:BJ132)</f>
        <v>0</v>
      </c>
      <c r="BK120" s="42">
        <f t="shared" si="183"/>
        <v>0</v>
      </c>
      <c r="BL120" s="42">
        <f t="shared" si="183"/>
        <v>405</v>
      </c>
      <c r="BM120" s="42">
        <f t="shared" si="183"/>
        <v>0</v>
      </c>
      <c r="BN120" s="42">
        <f t="shared" si="182"/>
        <v>0</v>
      </c>
      <c r="BO120" s="42">
        <f t="shared" si="182"/>
        <v>0</v>
      </c>
      <c r="BP120" s="42">
        <f t="shared" si="182"/>
        <v>0</v>
      </c>
      <c r="BQ120" s="42">
        <f t="shared" si="182"/>
        <v>0</v>
      </c>
      <c r="BR120" s="42">
        <f t="shared" si="182"/>
        <v>0</v>
      </c>
      <c r="BS120" s="42">
        <f t="shared" si="182"/>
        <v>0</v>
      </c>
      <c r="BT120" s="42">
        <f t="shared" si="182"/>
        <v>0</v>
      </c>
      <c r="BU120" s="42">
        <f t="shared" si="182"/>
        <v>0</v>
      </c>
      <c r="BV120" s="42">
        <f t="shared" si="182"/>
        <v>0</v>
      </c>
      <c r="BW120" s="42">
        <f t="shared" si="182"/>
        <v>0</v>
      </c>
      <c r="BX120" s="42">
        <f t="shared" si="182"/>
        <v>0</v>
      </c>
      <c r="BY120" s="42">
        <f t="shared" si="182"/>
        <v>0</v>
      </c>
      <c r="BZ120" s="42">
        <f t="shared" si="182"/>
        <v>0</v>
      </c>
      <c r="CA120" s="21">
        <f t="shared" si="138"/>
        <v>550</v>
      </c>
      <c r="CB120" s="42">
        <f t="shared" ref="CB120:CT120" si="184">SUM(CB121:CB132)</f>
        <v>0</v>
      </c>
      <c r="CC120" s="42">
        <f t="shared" si="184"/>
        <v>0</v>
      </c>
      <c r="CD120" s="42">
        <f t="shared" si="184"/>
        <v>0</v>
      </c>
      <c r="CE120" s="42">
        <f t="shared" si="184"/>
        <v>550</v>
      </c>
      <c r="CF120" s="42">
        <f t="shared" si="184"/>
        <v>0</v>
      </c>
      <c r="CG120" s="42">
        <f t="shared" si="184"/>
        <v>0</v>
      </c>
      <c r="CH120" s="21">
        <f t="shared" si="141"/>
        <v>3000</v>
      </c>
      <c r="CI120" s="42">
        <f t="shared" si="184"/>
        <v>0</v>
      </c>
      <c r="CJ120" s="42">
        <f t="shared" si="184"/>
        <v>0</v>
      </c>
      <c r="CK120" s="42">
        <f t="shared" si="184"/>
        <v>3000</v>
      </c>
      <c r="CL120" s="42">
        <f t="shared" si="184"/>
        <v>0</v>
      </c>
      <c r="CM120" s="42">
        <f t="shared" si="184"/>
        <v>0</v>
      </c>
      <c r="CN120" s="42">
        <f t="shared" si="184"/>
        <v>0</v>
      </c>
      <c r="CO120" s="42">
        <f t="shared" si="184"/>
        <v>0</v>
      </c>
      <c r="CP120" s="21">
        <f t="shared" si="140"/>
        <v>11362</v>
      </c>
      <c r="CQ120" s="42">
        <f t="shared" si="184"/>
        <v>0</v>
      </c>
      <c r="CR120" s="42">
        <f t="shared" si="184"/>
        <v>0</v>
      </c>
      <c r="CS120" s="42">
        <f t="shared" si="184"/>
        <v>11362</v>
      </c>
      <c r="CT120" s="42">
        <f t="shared" si="184"/>
        <v>0</v>
      </c>
      <c r="CU120" s="42"/>
    </row>
    <row r="121" spans="1:99" ht="67.2" x14ac:dyDescent="0.3">
      <c r="A121" s="24"/>
      <c r="B121" s="34">
        <f t="shared" si="130"/>
        <v>23462</v>
      </c>
      <c r="C121" s="36">
        <f t="shared" si="180"/>
        <v>200</v>
      </c>
      <c r="D121" s="24">
        <f t="shared" si="181"/>
        <v>1050</v>
      </c>
      <c r="E121" s="292">
        <f t="shared" si="68"/>
        <v>17867</v>
      </c>
      <c r="F121" s="24">
        <f t="shared" ref="F121:F176" si="185">P121+V121+AH121+AO121+AU121+BG121+CL121</f>
        <v>4400</v>
      </c>
      <c r="G121" s="29"/>
      <c r="H121" s="29"/>
      <c r="I121" s="21">
        <v>200</v>
      </c>
      <c r="J121" s="21" t="s">
        <v>73</v>
      </c>
      <c r="K121" s="26" t="s">
        <v>20</v>
      </c>
      <c r="L121" s="21">
        <f t="shared" si="132"/>
        <v>1050</v>
      </c>
      <c r="M121" s="29"/>
      <c r="N121" s="29">
        <v>1050</v>
      </c>
      <c r="O121" s="21"/>
      <c r="P121" s="21"/>
      <c r="Q121" s="377" t="s">
        <v>175</v>
      </c>
      <c r="R121" s="21">
        <f t="shared" si="133"/>
        <v>2000</v>
      </c>
      <c r="S121" s="29"/>
      <c r="T121" s="29"/>
      <c r="U121" s="29"/>
      <c r="V121" s="29">
        <v>2000</v>
      </c>
      <c r="W121" s="29" t="s">
        <v>176</v>
      </c>
      <c r="X121" s="21">
        <f t="shared" si="134"/>
        <v>3200</v>
      </c>
      <c r="Y121" s="29"/>
      <c r="Z121" s="29"/>
      <c r="AA121" s="29">
        <v>3200</v>
      </c>
      <c r="AB121" s="29"/>
      <c r="AC121" s="365" t="s">
        <v>177</v>
      </c>
      <c r="AD121" s="21">
        <f t="shared" si="156"/>
        <v>2400</v>
      </c>
      <c r="AE121" s="21"/>
      <c r="AF121" s="21"/>
      <c r="AG121" s="21"/>
      <c r="AH121" s="21">
        <v>2400</v>
      </c>
      <c r="AI121" s="229" t="s">
        <v>178</v>
      </c>
      <c r="AJ121" s="237">
        <f t="shared" si="136"/>
        <v>500</v>
      </c>
      <c r="AK121" s="22"/>
      <c r="AL121" s="22"/>
      <c r="AM121" s="22">
        <v>500</v>
      </c>
      <c r="AN121" s="29"/>
      <c r="AO121" s="29"/>
      <c r="AP121" s="29"/>
      <c r="AQ121" s="21">
        <f t="shared" si="137"/>
        <v>0</v>
      </c>
      <c r="AR121" s="29"/>
      <c r="AS121" s="29"/>
      <c r="AT121" s="29"/>
      <c r="AU121" s="29"/>
      <c r="AV121" s="29"/>
      <c r="AW121" s="214">
        <f t="shared" si="131"/>
        <v>0</v>
      </c>
      <c r="AX121" s="29"/>
      <c r="AY121" s="29"/>
      <c r="AZ121" s="29"/>
      <c r="BA121" s="29"/>
      <c r="BB121" s="353" t="s">
        <v>619</v>
      </c>
      <c r="BC121" s="21">
        <f t="shared" si="128"/>
        <v>2400</v>
      </c>
      <c r="BD121" s="29"/>
      <c r="BE121" s="29"/>
      <c r="BF121" s="221">
        <v>2400</v>
      </c>
      <c r="BG121" s="29"/>
      <c r="BH121" s="353" t="s">
        <v>621</v>
      </c>
      <c r="BI121" s="21">
        <f t="shared" si="129"/>
        <v>405</v>
      </c>
      <c r="BJ121" s="29"/>
      <c r="BK121" s="29"/>
      <c r="BL121" s="221">
        <v>405</v>
      </c>
      <c r="BM121" s="29"/>
      <c r="BN121" s="29"/>
      <c r="BO121" s="29"/>
      <c r="BP121" s="29"/>
      <c r="BQ121" s="29"/>
      <c r="BR121" s="29"/>
      <c r="BS121" s="29"/>
      <c r="BT121" s="29"/>
      <c r="BU121" s="29"/>
      <c r="BV121" s="29"/>
      <c r="BW121" s="29"/>
      <c r="BX121" s="29"/>
      <c r="BY121" s="29"/>
      <c r="BZ121" s="367" t="s">
        <v>841</v>
      </c>
      <c r="CA121" s="21">
        <f t="shared" si="138"/>
        <v>550</v>
      </c>
      <c r="CB121" s="29"/>
      <c r="CC121" s="29"/>
      <c r="CD121" s="29"/>
      <c r="CE121" s="29">
        <v>550</v>
      </c>
      <c r="CF121" s="29"/>
      <c r="CG121" s="44"/>
      <c r="CH121" s="21">
        <f t="shared" si="141"/>
        <v>0</v>
      </c>
      <c r="CI121" s="29"/>
      <c r="CJ121" s="29"/>
      <c r="CK121" s="29"/>
      <c r="CL121" s="29"/>
      <c r="CM121" s="29"/>
      <c r="CN121" s="29"/>
      <c r="CO121" s="224" t="s">
        <v>634</v>
      </c>
      <c r="CP121" s="21">
        <f t="shared" si="140"/>
        <v>11362</v>
      </c>
      <c r="CQ121" s="29"/>
      <c r="CR121" s="29"/>
      <c r="CS121" s="221">
        <v>11362</v>
      </c>
      <c r="CT121" s="29"/>
      <c r="CU121" s="29"/>
    </row>
    <row r="122" spans="1:99" ht="67.2" x14ac:dyDescent="0.3">
      <c r="A122" s="24"/>
      <c r="B122" s="34">
        <f t="shared" si="130"/>
        <v>6741.6</v>
      </c>
      <c r="C122" s="36">
        <f t="shared" si="180"/>
        <v>0</v>
      </c>
      <c r="D122" s="24">
        <f t="shared" si="181"/>
        <v>971.6</v>
      </c>
      <c r="E122" s="292">
        <f t="shared" si="68"/>
        <v>4120</v>
      </c>
      <c r="F122" s="24">
        <f t="shared" si="185"/>
        <v>1650</v>
      </c>
      <c r="G122" s="29"/>
      <c r="H122" s="29"/>
      <c r="I122" s="29"/>
      <c r="J122" s="29"/>
      <c r="K122" s="26" t="s">
        <v>21</v>
      </c>
      <c r="L122" s="21">
        <f t="shared" si="132"/>
        <v>971.6</v>
      </c>
      <c r="M122" s="29"/>
      <c r="N122" s="29">
        <v>971.6</v>
      </c>
      <c r="O122" s="21"/>
      <c r="P122" s="21"/>
      <c r="Q122" s="377" t="s">
        <v>179</v>
      </c>
      <c r="R122" s="21">
        <f t="shared" si="133"/>
        <v>700</v>
      </c>
      <c r="S122" s="29"/>
      <c r="T122" s="29"/>
      <c r="U122" s="29"/>
      <c r="V122" s="29">
        <v>700</v>
      </c>
      <c r="W122" s="29"/>
      <c r="X122" s="21">
        <f t="shared" si="134"/>
        <v>0</v>
      </c>
      <c r="Y122" s="29"/>
      <c r="Z122" s="29"/>
      <c r="AA122" s="29"/>
      <c r="AB122" s="29"/>
      <c r="AC122" s="37"/>
      <c r="AD122" s="21">
        <f t="shared" si="156"/>
        <v>0</v>
      </c>
      <c r="AE122" s="21"/>
      <c r="AF122" s="21"/>
      <c r="AG122" s="21"/>
      <c r="AH122" s="21"/>
      <c r="AI122" s="365" t="s">
        <v>180</v>
      </c>
      <c r="AJ122" s="36">
        <f t="shared" si="136"/>
        <v>950</v>
      </c>
      <c r="AK122" s="21"/>
      <c r="AL122" s="21"/>
      <c r="AM122" s="21"/>
      <c r="AN122" s="21"/>
      <c r="AO122" s="21">
        <v>950</v>
      </c>
      <c r="AP122" s="29"/>
      <c r="AQ122" s="21">
        <f t="shared" si="137"/>
        <v>0</v>
      </c>
      <c r="AR122" s="29"/>
      <c r="AS122" s="29"/>
      <c r="AT122" s="29"/>
      <c r="AU122" s="29"/>
      <c r="AV122" s="29"/>
      <c r="AW122" s="214">
        <f t="shared" si="131"/>
        <v>0</v>
      </c>
      <c r="AX122" s="29"/>
      <c r="AY122" s="29"/>
      <c r="AZ122" s="29"/>
      <c r="BA122" s="29"/>
      <c r="BB122" s="353" t="s">
        <v>615</v>
      </c>
      <c r="BC122" s="21">
        <f t="shared" si="128"/>
        <v>1120</v>
      </c>
      <c r="BD122" s="29"/>
      <c r="BE122" s="29"/>
      <c r="BF122" s="221">
        <v>1120</v>
      </c>
      <c r="BG122" s="29"/>
      <c r="BH122" s="29"/>
      <c r="BI122" s="21">
        <f t="shared" si="129"/>
        <v>0</v>
      </c>
      <c r="BJ122" s="29"/>
      <c r="BK122" s="29"/>
      <c r="BL122" s="221"/>
      <c r="BM122" s="29"/>
      <c r="BN122" s="29"/>
      <c r="BO122" s="29"/>
      <c r="BP122" s="29"/>
      <c r="BQ122" s="29"/>
      <c r="BR122" s="29"/>
      <c r="BS122" s="29"/>
      <c r="BT122" s="29"/>
      <c r="BU122" s="29"/>
      <c r="BV122" s="29"/>
      <c r="BW122" s="29"/>
      <c r="BX122" s="29"/>
      <c r="BY122" s="29"/>
      <c r="BZ122" s="29"/>
      <c r="CA122" s="21">
        <f t="shared" si="138"/>
        <v>0</v>
      </c>
      <c r="CB122" s="29"/>
      <c r="CC122" s="29"/>
      <c r="CD122" s="29"/>
      <c r="CE122" s="29"/>
      <c r="CF122" s="29"/>
      <c r="CG122" s="231" t="s">
        <v>652</v>
      </c>
      <c r="CH122" s="21">
        <f t="shared" si="141"/>
        <v>3000</v>
      </c>
      <c r="CI122" s="29"/>
      <c r="CJ122" s="29"/>
      <c r="CK122" s="29">
        <v>3000</v>
      </c>
      <c r="CL122" s="29"/>
      <c r="CM122" s="29"/>
      <c r="CN122" s="29"/>
      <c r="CO122" s="29"/>
      <c r="CP122" s="21">
        <f t="shared" si="140"/>
        <v>0</v>
      </c>
      <c r="CQ122" s="29"/>
      <c r="CR122" s="29"/>
      <c r="CS122" s="29"/>
      <c r="CT122" s="29"/>
      <c r="CU122" s="29"/>
    </row>
    <row r="123" spans="1:99" ht="41.4" x14ac:dyDescent="0.3">
      <c r="A123" s="24"/>
      <c r="B123" s="34">
        <f t="shared" si="130"/>
        <v>5900</v>
      </c>
      <c r="C123" s="36">
        <f t="shared" si="180"/>
        <v>0</v>
      </c>
      <c r="D123" s="24">
        <f t="shared" si="181"/>
        <v>0</v>
      </c>
      <c r="E123" s="292">
        <f t="shared" si="68"/>
        <v>3000</v>
      </c>
      <c r="F123" s="24">
        <f t="shared" si="185"/>
        <v>2900</v>
      </c>
      <c r="G123" s="29"/>
      <c r="H123" s="29"/>
      <c r="I123" s="29"/>
      <c r="J123" s="29"/>
      <c r="K123" s="349" t="s">
        <v>851</v>
      </c>
      <c r="L123" s="21">
        <f t="shared" si="132"/>
        <v>3000</v>
      </c>
      <c r="M123" s="29"/>
      <c r="N123" s="29"/>
      <c r="O123" s="29">
        <v>3000</v>
      </c>
      <c r="P123" s="29"/>
      <c r="Q123" s="29"/>
      <c r="R123" s="21">
        <f t="shared" si="133"/>
        <v>0</v>
      </c>
      <c r="S123" s="29"/>
      <c r="T123" s="29"/>
      <c r="U123" s="29"/>
      <c r="V123" s="29"/>
      <c r="W123" s="29"/>
      <c r="X123" s="21">
        <f t="shared" si="134"/>
        <v>0</v>
      </c>
      <c r="Y123" s="29"/>
      <c r="Z123" s="29"/>
      <c r="AA123" s="29"/>
      <c r="AB123" s="29"/>
      <c r="AC123" s="365" t="s">
        <v>182</v>
      </c>
      <c r="AD123" s="21">
        <f t="shared" si="156"/>
        <v>2900</v>
      </c>
      <c r="AE123" s="21"/>
      <c r="AF123" s="21"/>
      <c r="AG123" s="21"/>
      <c r="AH123" s="21">
        <v>2900</v>
      </c>
      <c r="AI123" s="41"/>
      <c r="AJ123" s="36">
        <f t="shared" si="136"/>
        <v>0</v>
      </c>
      <c r="AK123" s="29"/>
      <c r="AL123" s="29"/>
      <c r="AM123" s="29"/>
      <c r="AN123" s="29"/>
      <c r="AO123" s="29"/>
      <c r="AP123" s="29"/>
      <c r="AQ123" s="21">
        <f t="shared" si="137"/>
        <v>0</v>
      </c>
      <c r="AR123" s="29"/>
      <c r="AS123" s="29"/>
      <c r="AT123" s="29"/>
      <c r="AU123" s="29"/>
      <c r="AV123" s="29"/>
      <c r="AW123" s="214">
        <f t="shared" si="131"/>
        <v>0</v>
      </c>
      <c r="AX123" s="29"/>
      <c r="AY123" s="29"/>
      <c r="AZ123" s="29"/>
      <c r="BA123" s="29"/>
      <c r="BB123" s="41"/>
      <c r="BC123" s="21">
        <f t="shared" si="128"/>
        <v>0</v>
      </c>
      <c r="BD123" s="29"/>
      <c r="BE123" s="29"/>
      <c r="BF123" s="29"/>
      <c r="BG123" s="29"/>
      <c r="BH123" s="29"/>
      <c r="BI123" s="21">
        <f t="shared" si="129"/>
        <v>0</v>
      </c>
      <c r="BJ123" s="29"/>
      <c r="BK123" s="29"/>
      <c r="BL123" s="29"/>
      <c r="BM123" s="29"/>
      <c r="BN123" s="29"/>
      <c r="BO123" s="29"/>
      <c r="BP123" s="29"/>
      <c r="BQ123" s="29"/>
      <c r="BR123" s="29"/>
      <c r="BS123" s="29"/>
      <c r="BT123" s="29"/>
      <c r="BU123" s="29"/>
      <c r="BV123" s="29"/>
      <c r="BW123" s="29"/>
      <c r="BX123" s="29"/>
      <c r="BY123" s="29"/>
      <c r="BZ123" s="29"/>
      <c r="CA123" s="21">
        <f t="shared" si="138"/>
        <v>0</v>
      </c>
      <c r="CB123" s="29"/>
      <c r="CC123" s="29"/>
      <c r="CD123" s="29"/>
      <c r="CE123" s="29"/>
      <c r="CF123" s="29"/>
      <c r="CG123" s="355"/>
      <c r="CH123" s="21"/>
      <c r="CI123" s="29"/>
      <c r="CJ123" s="29"/>
      <c r="CK123" s="221"/>
      <c r="CL123" s="29"/>
      <c r="CM123" s="29"/>
      <c r="CN123" s="29"/>
      <c r="CO123" s="29"/>
      <c r="CP123" s="21">
        <f t="shared" si="140"/>
        <v>0</v>
      </c>
      <c r="CQ123" s="29"/>
      <c r="CR123" s="29"/>
      <c r="CS123" s="29"/>
      <c r="CT123" s="29"/>
      <c r="CU123" s="29"/>
    </row>
    <row r="124" spans="1:99" ht="50.4" x14ac:dyDescent="0.3">
      <c r="A124" s="24"/>
      <c r="B124" s="34">
        <f t="shared" si="130"/>
        <v>2402.8000000000002</v>
      </c>
      <c r="C124" s="36">
        <f t="shared" si="180"/>
        <v>0</v>
      </c>
      <c r="D124" s="24">
        <f t="shared" si="181"/>
        <v>0</v>
      </c>
      <c r="E124" s="292">
        <f t="shared" si="68"/>
        <v>2402.8000000000002</v>
      </c>
      <c r="F124" s="24">
        <f t="shared" si="185"/>
        <v>0</v>
      </c>
      <c r="G124" s="29"/>
      <c r="H124" s="29"/>
      <c r="I124" s="29"/>
      <c r="J124" s="29"/>
      <c r="K124" s="236" t="s">
        <v>693</v>
      </c>
      <c r="L124" s="21">
        <f t="shared" si="132"/>
        <v>1246</v>
      </c>
      <c r="M124" s="29"/>
      <c r="N124" s="29"/>
      <c r="O124" s="177">
        <v>1246</v>
      </c>
      <c r="P124" s="29"/>
      <c r="Q124" s="29"/>
      <c r="R124" s="21">
        <f t="shared" si="133"/>
        <v>0</v>
      </c>
      <c r="S124" s="29"/>
      <c r="T124" s="29"/>
      <c r="U124" s="29"/>
      <c r="V124" s="29"/>
      <c r="W124" s="29"/>
      <c r="X124" s="21">
        <f t="shared" si="134"/>
        <v>0</v>
      </c>
      <c r="Y124" s="29"/>
      <c r="Z124" s="29"/>
      <c r="AA124" s="29"/>
      <c r="AB124" s="29"/>
      <c r="AC124" s="222" t="s">
        <v>657</v>
      </c>
      <c r="AD124" s="22">
        <f t="shared" si="156"/>
        <v>1156.8</v>
      </c>
      <c r="AE124" s="234"/>
      <c r="AF124" s="234"/>
      <c r="AG124" s="223">
        <v>1156.8</v>
      </c>
      <c r="AH124" s="29"/>
      <c r="AI124" s="41"/>
      <c r="AJ124" s="36">
        <f t="shared" si="136"/>
        <v>0</v>
      </c>
      <c r="AK124" s="29"/>
      <c r="AL124" s="29"/>
      <c r="AM124" s="29"/>
      <c r="AN124" s="29"/>
      <c r="AO124" s="29"/>
      <c r="AP124" s="29"/>
      <c r="AQ124" s="21">
        <f t="shared" si="137"/>
        <v>0</v>
      </c>
      <c r="AR124" s="29"/>
      <c r="AS124" s="29"/>
      <c r="AT124" s="29"/>
      <c r="AU124" s="29"/>
      <c r="AV124" s="29"/>
      <c r="AW124" s="214">
        <f t="shared" si="131"/>
        <v>0</v>
      </c>
      <c r="AX124" s="29"/>
      <c r="AY124" s="29"/>
      <c r="AZ124" s="29"/>
      <c r="BA124" s="29"/>
      <c r="BB124" s="41"/>
      <c r="BC124" s="21">
        <f t="shared" si="128"/>
        <v>0</v>
      </c>
      <c r="BD124" s="29"/>
      <c r="BE124" s="29"/>
      <c r="BF124" s="29"/>
      <c r="BG124" s="29"/>
      <c r="BH124" s="29"/>
      <c r="BI124" s="21">
        <f t="shared" si="129"/>
        <v>0</v>
      </c>
      <c r="BJ124" s="29"/>
      <c r="BK124" s="29"/>
      <c r="BL124" s="29"/>
      <c r="BM124" s="29"/>
      <c r="BN124" s="29"/>
      <c r="BO124" s="29"/>
      <c r="BP124" s="29"/>
      <c r="BQ124" s="29"/>
      <c r="BR124" s="29"/>
      <c r="BS124" s="29"/>
      <c r="BT124" s="29"/>
      <c r="BU124" s="29"/>
      <c r="BV124" s="29"/>
      <c r="BW124" s="29"/>
      <c r="BX124" s="29"/>
      <c r="BY124" s="29"/>
      <c r="BZ124" s="29"/>
      <c r="CA124" s="21">
        <f t="shared" si="138"/>
        <v>0</v>
      </c>
      <c r="CB124" s="29"/>
      <c r="CC124" s="29"/>
      <c r="CD124" s="29"/>
      <c r="CE124" s="29"/>
      <c r="CF124" s="29"/>
      <c r="CG124" s="355"/>
      <c r="CH124" s="21"/>
      <c r="CI124" s="29"/>
      <c r="CJ124" s="29"/>
      <c r="CK124" s="221"/>
      <c r="CL124" s="29"/>
      <c r="CM124" s="29"/>
      <c r="CN124" s="29"/>
      <c r="CO124" s="29"/>
      <c r="CP124" s="21">
        <f t="shared" si="140"/>
        <v>0</v>
      </c>
      <c r="CQ124" s="29"/>
      <c r="CR124" s="29"/>
      <c r="CS124" s="29"/>
      <c r="CT124" s="29"/>
      <c r="CU124" s="29"/>
    </row>
    <row r="125" spans="1:99" ht="41.4" x14ac:dyDescent="0.3">
      <c r="A125" s="24"/>
      <c r="B125" s="34">
        <f t="shared" si="130"/>
        <v>1044.5999999999999</v>
      </c>
      <c r="C125" s="36">
        <f t="shared" si="180"/>
        <v>0</v>
      </c>
      <c r="D125" s="24">
        <f t="shared" si="181"/>
        <v>0</v>
      </c>
      <c r="E125" s="292">
        <f t="shared" si="68"/>
        <v>1044.5999999999999</v>
      </c>
      <c r="F125" s="24">
        <f t="shared" si="185"/>
        <v>0</v>
      </c>
      <c r="G125" s="29"/>
      <c r="H125" s="29"/>
      <c r="I125" s="29"/>
      <c r="J125" s="29"/>
      <c r="K125" s="230"/>
      <c r="L125" s="21">
        <f t="shared" si="132"/>
        <v>0</v>
      </c>
      <c r="M125" s="29"/>
      <c r="N125" s="29"/>
      <c r="O125" s="29"/>
      <c r="P125" s="29"/>
      <c r="Q125" s="29"/>
      <c r="R125" s="21">
        <f t="shared" si="133"/>
        <v>0</v>
      </c>
      <c r="S125" s="29"/>
      <c r="T125" s="29"/>
      <c r="U125" s="29"/>
      <c r="V125" s="29"/>
      <c r="W125" s="29"/>
      <c r="X125" s="21">
        <f t="shared" si="134"/>
        <v>0</v>
      </c>
      <c r="Y125" s="29"/>
      <c r="Z125" s="29"/>
      <c r="AA125" s="29"/>
      <c r="AB125" s="29"/>
      <c r="AC125" s="236" t="s">
        <v>768</v>
      </c>
      <c r="AD125" s="22">
        <f t="shared" si="156"/>
        <v>1044.5999999999999</v>
      </c>
      <c r="AE125" s="234"/>
      <c r="AF125" s="234"/>
      <c r="AG125" s="223">
        <v>1044.5999999999999</v>
      </c>
      <c r="AH125" s="29"/>
      <c r="AI125" s="41"/>
      <c r="AJ125" s="36">
        <f t="shared" si="136"/>
        <v>0</v>
      </c>
      <c r="AK125" s="29"/>
      <c r="AL125" s="29"/>
      <c r="AM125" s="29"/>
      <c r="AN125" s="29"/>
      <c r="AO125" s="29"/>
      <c r="AP125" s="29"/>
      <c r="AQ125" s="21">
        <f t="shared" si="137"/>
        <v>0</v>
      </c>
      <c r="AR125" s="29"/>
      <c r="AS125" s="29"/>
      <c r="AT125" s="29"/>
      <c r="AU125" s="29"/>
      <c r="AV125" s="29"/>
      <c r="AW125" s="214">
        <f t="shared" si="131"/>
        <v>0</v>
      </c>
      <c r="AX125" s="29"/>
      <c r="AY125" s="29"/>
      <c r="AZ125" s="29"/>
      <c r="BA125" s="29"/>
      <c r="BB125" s="41"/>
      <c r="BC125" s="21">
        <f t="shared" si="128"/>
        <v>0</v>
      </c>
      <c r="BD125" s="29"/>
      <c r="BE125" s="29"/>
      <c r="BF125" s="29"/>
      <c r="BG125" s="29"/>
      <c r="BH125" s="29"/>
      <c r="BI125" s="21">
        <f t="shared" si="129"/>
        <v>0</v>
      </c>
      <c r="BJ125" s="29"/>
      <c r="BK125" s="29"/>
      <c r="BL125" s="29"/>
      <c r="BM125" s="29"/>
      <c r="BN125" s="29"/>
      <c r="BO125" s="29"/>
      <c r="BP125" s="29"/>
      <c r="BQ125" s="29"/>
      <c r="BR125" s="29"/>
      <c r="BS125" s="29"/>
      <c r="BT125" s="29"/>
      <c r="BU125" s="29"/>
      <c r="BV125" s="29"/>
      <c r="BW125" s="29"/>
      <c r="BX125" s="29"/>
      <c r="BY125" s="29"/>
      <c r="BZ125" s="29"/>
      <c r="CA125" s="21">
        <f t="shared" si="138"/>
        <v>0</v>
      </c>
      <c r="CB125" s="29"/>
      <c r="CC125" s="29"/>
      <c r="CD125" s="29"/>
      <c r="CE125" s="29"/>
      <c r="CF125" s="29"/>
      <c r="CG125" s="355"/>
      <c r="CH125" s="21"/>
      <c r="CI125" s="29"/>
      <c r="CJ125" s="29"/>
      <c r="CK125" s="221"/>
      <c r="CL125" s="29"/>
      <c r="CM125" s="29"/>
      <c r="CN125" s="29"/>
      <c r="CO125" s="29"/>
      <c r="CP125" s="21">
        <f t="shared" si="140"/>
        <v>0</v>
      </c>
      <c r="CQ125" s="29"/>
      <c r="CR125" s="29"/>
      <c r="CS125" s="29"/>
      <c r="CT125" s="29"/>
      <c r="CU125" s="29"/>
    </row>
    <row r="126" spans="1:99" ht="27.6" x14ac:dyDescent="0.3">
      <c r="A126" s="24"/>
      <c r="B126" s="34">
        <f t="shared" si="130"/>
        <v>870</v>
      </c>
      <c r="C126" s="36">
        <f t="shared" si="180"/>
        <v>0</v>
      </c>
      <c r="D126" s="24">
        <f t="shared" si="181"/>
        <v>0</v>
      </c>
      <c r="E126" s="292">
        <f t="shared" si="68"/>
        <v>870</v>
      </c>
      <c r="F126" s="24">
        <f t="shared" si="185"/>
        <v>0</v>
      </c>
      <c r="G126" s="29"/>
      <c r="H126" s="29"/>
      <c r="I126" s="29"/>
      <c r="J126" s="29"/>
      <c r="K126" s="346" t="s">
        <v>852</v>
      </c>
      <c r="L126" s="21">
        <f t="shared" si="132"/>
        <v>870</v>
      </c>
      <c r="M126" s="29"/>
      <c r="N126" s="29"/>
      <c r="O126" s="29">
        <v>870</v>
      </c>
      <c r="P126" s="29"/>
      <c r="Q126" s="29"/>
      <c r="R126" s="21">
        <f t="shared" si="133"/>
        <v>0</v>
      </c>
      <c r="S126" s="29"/>
      <c r="T126" s="29"/>
      <c r="U126" s="29"/>
      <c r="V126" s="29"/>
      <c r="W126" s="29"/>
      <c r="X126" s="21">
        <f t="shared" si="134"/>
        <v>0</v>
      </c>
      <c r="Y126" s="29"/>
      <c r="Z126" s="29"/>
      <c r="AA126" s="29"/>
      <c r="AB126" s="29"/>
      <c r="AC126" s="224"/>
      <c r="AD126" s="21">
        <f t="shared" si="156"/>
        <v>0</v>
      </c>
      <c r="AE126" s="29"/>
      <c r="AF126" s="29"/>
      <c r="AG126" s="221"/>
      <c r="AH126" s="29"/>
      <c r="AI126" s="41"/>
      <c r="AJ126" s="36">
        <f t="shared" si="136"/>
        <v>0</v>
      </c>
      <c r="AK126" s="29"/>
      <c r="AL126" s="29"/>
      <c r="AM126" s="29"/>
      <c r="AN126" s="29"/>
      <c r="AO126" s="29"/>
      <c r="AP126" s="29"/>
      <c r="AQ126" s="21">
        <f t="shared" si="137"/>
        <v>0</v>
      </c>
      <c r="AR126" s="29"/>
      <c r="AS126" s="29"/>
      <c r="AT126" s="29"/>
      <c r="AU126" s="29"/>
      <c r="AV126" s="29"/>
      <c r="AW126" s="214">
        <f t="shared" si="131"/>
        <v>0</v>
      </c>
      <c r="AX126" s="29"/>
      <c r="AY126" s="29"/>
      <c r="AZ126" s="29"/>
      <c r="BA126" s="29"/>
      <c r="BB126" s="41"/>
      <c r="BC126" s="21">
        <f t="shared" si="128"/>
        <v>0</v>
      </c>
      <c r="BD126" s="29"/>
      <c r="BE126" s="29"/>
      <c r="BF126" s="29"/>
      <c r="BG126" s="29"/>
      <c r="BH126" s="29"/>
      <c r="BI126" s="21">
        <f t="shared" si="129"/>
        <v>0</v>
      </c>
      <c r="BJ126" s="29"/>
      <c r="BK126" s="29"/>
      <c r="BL126" s="29"/>
      <c r="BM126" s="29"/>
      <c r="BN126" s="29"/>
      <c r="BO126" s="29"/>
      <c r="BP126" s="29"/>
      <c r="BQ126" s="29"/>
      <c r="BR126" s="29"/>
      <c r="BS126" s="29"/>
      <c r="BT126" s="29"/>
      <c r="BU126" s="29"/>
      <c r="BV126" s="29"/>
      <c r="BW126" s="29"/>
      <c r="BX126" s="29"/>
      <c r="BY126" s="29"/>
      <c r="BZ126" s="29"/>
      <c r="CA126" s="21">
        <f t="shared" si="138"/>
        <v>0</v>
      </c>
      <c r="CB126" s="29"/>
      <c r="CC126" s="29"/>
      <c r="CD126" s="29"/>
      <c r="CE126" s="29"/>
      <c r="CF126" s="29"/>
      <c r="CG126" s="355"/>
      <c r="CH126" s="21"/>
      <c r="CI126" s="29"/>
      <c r="CJ126" s="29"/>
      <c r="CK126" s="221"/>
      <c r="CL126" s="29"/>
      <c r="CM126" s="29"/>
      <c r="CN126" s="29"/>
      <c r="CO126" s="29"/>
      <c r="CP126" s="21">
        <f t="shared" si="140"/>
        <v>0</v>
      </c>
      <c r="CQ126" s="29"/>
      <c r="CR126" s="29"/>
      <c r="CS126" s="29"/>
      <c r="CT126" s="29"/>
      <c r="CU126" s="29"/>
    </row>
    <row r="127" spans="1:99" ht="27.6" x14ac:dyDescent="0.3">
      <c r="A127" s="24"/>
      <c r="B127" s="34">
        <f t="shared" si="130"/>
        <v>1288</v>
      </c>
      <c r="C127" s="36">
        <f t="shared" si="180"/>
        <v>0</v>
      </c>
      <c r="D127" s="24">
        <f t="shared" si="181"/>
        <v>0</v>
      </c>
      <c r="E127" s="292">
        <f t="shared" si="68"/>
        <v>1288</v>
      </c>
      <c r="F127" s="24">
        <f t="shared" si="185"/>
        <v>0</v>
      </c>
      <c r="G127" s="29"/>
      <c r="H127" s="29"/>
      <c r="I127" s="29"/>
      <c r="J127" s="29"/>
      <c r="K127" s="342" t="s">
        <v>853</v>
      </c>
      <c r="L127" s="21">
        <f t="shared" si="132"/>
        <v>1288</v>
      </c>
      <c r="M127" s="29"/>
      <c r="N127" s="29"/>
      <c r="O127" s="29">
        <v>1288</v>
      </c>
      <c r="P127" s="29"/>
      <c r="Q127" s="29"/>
      <c r="R127" s="21">
        <f t="shared" si="133"/>
        <v>0</v>
      </c>
      <c r="S127" s="29"/>
      <c r="T127" s="29"/>
      <c r="U127" s="29"/>
      <c r="V127" s="29"/>
      <c r="W127" s="29"/>
      <c r="X127" s="21">
        <f t="shared" si="134"/>
        <v>0</v>
      </c>
      <c r="Y127" s="29"/>
      <c r="Z127" s="29"/>
      <c r="AA127" s="29"/>
      <c r="AB127" s="29"/>
      <c r="AC127" s="224"/>
      <c r="AD127" s="21"/>
      <c r="AE127" s="29"/>
      <c r="AF127" s="29"/>
      <c r="AG127" s="29"/>
      <c r="AH127" s="29"/>
      <c r="AI127" s="41"/>
      <c r="AJ127" s="36">
        <f t="shared" si="136"/>
        <v>0</v>
      </c>
      <c r="AK127" s="29"/>
      <c r="AL127" s="29"/>
      <c r="AM127" s="29"/>
      <c r="AN127" s="29"/>
      <c r="AO127" s="29"/>
      <c r="AP127" s="29"/>
      <c r="AQ127" s="21">
        <f t="shared" si="137"/>
        <v>0</v>
      </c>
      <c r="AR127" s="29"/>
      <c r="AS127" s="29"/>
      <c r="AT127" s="29"/>
      <c r="AU127" s="29"/>
      <c r="AV127" s="29"/>
      <c r="AW127" s="214">
        <f t="shared" si="131"/>
        <v>0</v>
      </c>
      <c r="AX127" s="29"/>
      <c r="AY127" s="29"/>
      <c r="AZ127" s="29"/>
      <c r="BA127" s="29"/>
      <c r="BB127" s="41"/>
      <c r="BC127" s="21">
        <f t="shared" si="128"/>
        <v>0</v>
      </c>
      <c r="BD127" s="29"/>
      <c r="BE127" s="29"/>
      <c r="BF127" s="29"/>
      <c r="BG127" s="29"/>
      <c r="BH127" s="29"/>
      <c r="BI127" s="21">
        <f t="shared" si="129"/>
        <v>0</v>
      </c>
      <c r="BJ127" s="29"/>
      <c r="BK127" s="29"/>
      <c r="BL127" s="29"/>
      <c r="BM127" s="29"/>
      <c r="BN127" s="29"/>
      <c r="BO127" s="29"/>
      <c r="BP127" s="29"/>
      <c r="BQ127" s="29"/>
      <c r="BR127" s="29"/>
      <c r="BS127" s="29"/>
      <c r="BT127" s="29"/>
      <c r="BU127" s="29"/>
      <c r="BV127" s="29"/>
      <c r="BW127" s="29"/>
      <c r="BX127" s="29"/>
      <c r="BY127" s="29"/>
      <c r="BZ127" s="29"/>
      <c r="CA127" s="21">
        <f t="shared" si="138"/>
        <v>0</v>
      </c>
      <c r="CB127" s="29"/>
      <c r="CC127" s="29"/>
      <c r="CD127" s="29"/>
      <c r="CE127" s="29"/>
      <c r="CF127" s="29"/>
      <c r="CG127" s="355"/>
      <c r="CH127" s="21"/>
      <c r="CI127" s="29"/>
      <c r="CJ127" s="29"/>
      <c r="CK127" s="221"/>
      <c r="CL127" s="29"/>
      <c r="CM127" s="29"/>
      <c r="CN127" s="29"/>
      <c r="CO127" s="29"/>
      <c r="CP127" s="21">
        <f t="shared" si="140"/>
        <v>0</v>
      </c>
      <c r="CQ127" s="29"/>
      <c r="CR127" s="29"/>
      <c r="CS127" s="29"/>
      <c r="CT127" s="29"/>
      <c r="CU127" s="29"/>
    </row>
    <row r="128" spans="1:99" x14ac:dyDescent="0.3">
      <c r="A128" s="24"/>
      <c r="B128" s="34">
        <f t="shared" si="130"/>
        <v>0</v>
      </c>
      <c r="C128" s="36">
        <f t="shared" si="180"/>
        <v>0</v>
      </c>
      <c r="D128" s="24">
        <f t="shared" si="181"/>
        <v>0</v>
      </c>
      <c r="E128" s="292">
        <f t="shared" si="68"/>
        <v>0</v>
      </c>
      <c r="F128" s="24">
        <f t="shared" si="185"/>
        <v>0</v>
      </c>
      <c r="G128" s="29"/>
      <c r="H128" s="29"/>
      <c r="I128" s="29"/>
      <c r="J128" s="29"/>
      <c r="K128" s="25"/>
      <c r="L128" s="21">
        <f t="shared" si="132"/>
        <v>0</v>
      </c>
      <c r="M128" s="29"/>
      <c r="N128" s="29"/>
      <c r="O128" s="29"/>
      <c r="P128" s="29"/>
      <c r="Q128" s="29"/>
      <c r="R128" s="21">
        <f t="shared" si="133"/>
        <v>0</v>
      </c>
      <c r="S128" s="29"/>
      <c r="T128" s="29"/>
      <c r="U128" s="29"/>
      <c r="V128" s="29"/>
      <c r="W128" s="29"/>
      <c r="X128" s="21">
        <f t="shared" si="134"/>
        <v>0</v>
      </c>
      <c r="Y128" s="29"/>
      <c r="Z128" s="29"/>
      <c r="AA128" s="29"/>
      <c r="AB128" s="29"/>
      <c r="AC128" s="41"/>
      <c r="AD128" s="21">
        <f t="shared" si="156"/>
        <v>0</v>
      </c>
      <c r="AE128" s="29"/>
      <c r="AF128" s="29"/>
      <c r="AG128" s="29"/>
      <c r="AH128" s="29"/>
      <c r="AI128" s="41"/>
      <c r="AJ128" s="36">
        <f t="shared" si="136"/>
        <v>0</v>
      </c>
      <c r="AK128" s="29"/>
      <c r="AL128" s="29"/>
      <c r="AM128" s="29"/>
      <c r="AN128" s="29"/>
      <c r="AO128" s="29"/>
      <c r="AP128" s="29"/>
      <c r="AQ128" s="21">
        <f t="shared" si="137"/>
        <v>0</v>
      </c>
      <c r="AR128" s="29"/>
      <c r="AS128" s="29"/>
      <c r="AT128" s="29"/>
      <c r="AU128" s="29"/>
      <c r="AV128" s="29"/>
      <c r="AW128" s="214">
        <f t="shared" si="131"/>
        <v>0</v>
      </c>
      <c r="AX128" s="29"/>
      <c r="AY128" s="29"/>
      <c r="AZ128" s="29"/>
      <c r="BA128" s="29"/>
      <c r="BB128" s="41"/>
      <c r="BC128" s="21">
        <f t="shared" si="128"/>
        <v>0</v>
      </c>
      <c r="BD128" s="29"/>
      <c r="BE128" s="29"/>
      <c r="BF128" s="29"/>
      <c r="BG128" s="29"/>
      <c r="BH128" s="29"/>
      <c r="BI128" s="21">
        <f t="shared" si="129"/>
        <v>0</v>
      </c>
      <c r="BJ128" s="29"/>
      <c r="BK128" s="29"/>
      <c r="BL128" s="29"/>
      <c r="BM128" s="29"/>
      <c r="BN128" s="29"/>
      <c r="BO128" s="29"/>
      <c r="BP128" s="29"/>
      <c r="BQ128" s="29"/>
      <c r="BR128" s="29"/>
      <c r="BS128" s="29"/>
      <c r="BT128" s="29"/>
      <c r="BU128" s="29"/>
      <c r="BV128" s="29"/>
      <c r="BW128" s="29"/>
      <c r="BX128" s="29"/>
      <c r="BY128" s="29"/>
      <c r="BZ128" s="29"/>
      <c r="CA128" s="21">
        <f t="shared" si="138"/>
        <v>0</v>
      </c>
      <c r="CB128" s="29"/>
      <c r="CC128" s="29"/>
      <c r="CD128" s="29"/>
      <c r="CE128" s="29"/>
      <c r="CF128" s="29"/>
      <c r="CG128" s="41"/>
      <c r="CH128" s="21">
        <f t="shared" si="141"/>
        <v>0</v>
      </c>
      <c r="CI128" s="29"/>
      <c r="CJ128" s="29"/>
      <c r="CK128" s="29"/>
      <c r="CL128" s="29"/>
      <c r="CM128" s="29"/>
      <c r="CN128" s="29"/>
      <c r="CO128" s="29"/>
      <c r="CP128" s="21">
        <f t="shared" si="140"/>
        <v>0</v>
      </c>
      <c r="CQ128" s="29"/>
      <c r="CR128" s="29"/>
      <c r="CS128" s="29"/>
      <c r="CT128" s="29"/>
      <c r="CU128" s="29"/>
    </row>
    <row r="129" spans="1:99" ht="31.2" x14ac:dyDescent="0.3">
      <c r="A129" s="24"/>
      <c r="B129" s="34">
        <f t="shared" si="130"/>
        <v>1200</v>
      </c>
      <c r="C129" s="36">
        <f t="shared" si="180"/>
        <v>0</v>
      </c>
      <c r="D129" s="24">
        <f t="shared" si="181"/>
        <v>0</v>
      </c>
      <c r="E129" s="292">
        <f t="shared" si="68"/>
        <v>0</v>
      </c>
      <c r="F129" s="24">
        <f t="shared" si="185"/>
        <v>1200</v>
      </c>
      <c r="G129" s="29"/>
      <c r="H129" s="29"/>
      <c r="I129" s="29"/>
      <c r="J129" s="29"/>
      <c r="K129" s="370" t="s">
        <v>789</v>
      </c>
      <c r="L129" s="21">
        <f t="shared" si="132"/>
        <v>1200</v>
      </c>
      <c r="M129" s="29"/>
      <c r="N129" s="29"/>
      <c r="O129" s="29"/>
      <c r="P129" s="29">
        <v>1200</v>
      </c>
      <c r="Q129" s="29"/>
      <c r="R129" s="21">
        <f t="shared" si="133"/>
        <v>0</v>
      </c>
      <c r="S129" s="29"/>
      <c r="T129" s="29"/>
      <c r="U129" s="29"/>
      <c r="V129" s="29"/>
      <c r="W129" s="29"/>
      <c r="X129" s="21">
        <f t="shared" si="134"/>
        <v>0</v>
      </c>
      <c r="Y129" s="29"/>
      <c r="Z129" s="29"/>
      <c r="AA129" s="29"/>
      <c r="AB129" s="29"/>
      <c r="AC129" s="41"/>
      <c r="AD129" s="21">
        <f t="shared" si="156"/>
        <v>0</v>
      </c>
      <c r="AE129" s="29"/>
      <c r="AF129" s="29"/>
      <c r="AG129" s="29"/>
      <c r="AH129" s="29"/>
      <c r="AI129" s="41"/>
      <c r="AJ129" s="36">
        <f t="shared" si="136"/>
        <v>0</v>
      </c>
      <c r="AK129" s="29"/>
      <c r="AL129" s="29"/>
      <c r="AM129" s="29"/>
      <c r="AN129" s="29"/>
      <c r="AO129" s="29"/>
      <c r="AP129" s="29"/>
      <c r="AQ129" s="21">
        <f t="shared" si="137"/>
        <v>0</v>
      </c>
      <c r="AR129" s="29"/>
      <c r="AS129" s="29"/>
      <c r="AT129" s="29"/>
      <c r="AU129" s="29"/>
      <c r="AV129" s="29"/>
      <c r="AW129" s="214">
        <f t="shared" si="131"/>
        <v>0</v>
      </c>
      <c r="AX129" s="29"/>
      <c r="AY129" s="29"/>
      <c r="AZ129" s="29"/>
      <c r="BA129" s="29"/>
      <c r="BB129" s="41"/>
      <c r="BC129" s="21">
        <f t="shared" si="128"/>
        <v>0</v>
      </c>
      <c r="BD129" s="29"/>
      <c r="BE129" s="29"/>
      <c r="BF129" s="29"/>
      <c r="BG129" s="29"/>
      <c r="BH129" s="29"/>
      <c r="BI129" s="21">
        <f t="shared" si="129"/>
        <v>0</v>
      </c>
      <c r="BJ129" s="29"/>
      <c r="BK129" s="29"/>
      <c r="BL129" s="29"/>
      <c r="BM129" s="29"/>
      <c r="BN129" s="29"/>
      <c r="BO129" s="29"/>
      <c r="BP129" s="29"/>
      <c r="BQ129" s="29"/>
      <c r="BR129" s="29"/>
      <c r="BS129" s="29"/>
      <c r="BT129" s="29"/>
      <c r="BU129" s="29"/>
      <c r="BV129" s="29"/>
      <c r="BW129" s="29"/>
      <c r="BX129" s="29"/>
      <c r="BY129" s="29"/>
      <c r="BZ129" s="29"/>
      <c r="CA129" s="21">
        <f t="shared" si="138"/>
        <v>0</v>
      </c>
      <c r="CB129" s="29"/>
      <c r="CC129" s="29"/>
      <c r="CD129" s="29"/>
      <c r="CE129" s="29"/>
      <c r="CF129" s="29"/>
      <c r="CG129" s="41"/>
      <c r="CH129" s="21">
        <f t="shared" si="141"/>
        <v>0</v>
      </c>
      <c r="CI129" s="29"/>
      <c r="CJ129" s="29"/>
      <c r="CK129" s="29"/>
      <c r="CL129" s="29"/>
      <c r="CM129" s="29"/>
      <c r="CN129" s="29"/>
      <c r="CO129" s="29"/>
      <c r="CP129" s="21">
        <f t="shared" si="140"/>
        <v>0</v>
      </c>
      <c r="CQ129" s="29"/>
      <c r="CR129" s="29"/>
      <c r="CS129" s="29"/>
      <c r="CT129" s="29"/>
      <c r="CU129" s="29"/>
    </row>
    <row r="130" spans="1:99" ht="27.6" x14ac:dyDescent="0.3">
      <c r="A130" s="24"/>
      <c r="B130" s="34">
        <f t="shared" si="130"/>
        <v>3500</v>
      </c>
      <c r="C130" s="36">
        <f>I130+M129+S130+Y130+AE130+AK130+AR130+AX130+BD130+BP130+BS130+BV130+BY130+CB130+CI130</f>
        <v>0</v>
      </c>
      <c r="D130" s="24">
        <f t="shared" si="181"/>
        <v>0</v>
      </c>
      <c r="E130" s="292">
        <f t="shared" si="68"/>
        <v>3500</v>
      </c>
      <c r="F130" s="24">
        <f>P129+V130+AH130+AO130+AU130+BG130+CL130</f>
        <v>1200</v>
      </c>
      <c r="G130" s="29"/>
      <c r="H130" s="29"/>
      <c r="I130" s="29"/>
      <c r="J130" s="29"/>
      <c r="K130" s="236" t="s">
        <v>850</v>
      </c>
      <c r="L130" s="21">
        <f t="shared" si="132"/>
        <v>3500</v>
      </c>
      <c r="M130" s="29"/>
      <c r="N130" s="29"/>
      <c r="O130" s="213">
        <v>3500</v>
      </c>
      <c r="Q130" s="29"/>
      <c r="R130" s="21">
        <f t="shared" si="133"/>
        <v>0</v>
      </c>
      <c r="S130" s="29"/>
      <c r="T130" s="29"/>
      <c r="U130" s="29"/>
      <c r="V130" s="29"/>
      <c r="W130" s="29"/>
      <c r="X130" s="21">
        <f t="shared" si="134"/>
        <v>0</v>
      </c>
      <c r="Y130" s="29"/>
      <c r="Z130" s="29"/>
      <c r="AA130" s="29"/>
      <c r="AB130" s="29"/>
      <c r="AC130" s="41"/>
      <c r="AD130" s="21">
        <f t="shared" si="156"/>
        <v>0</v>
      </c>
      <c r="AE130" s="29"/>
      <c r="AF130" s="29"/>
      <c r="AG130" s="29"/>
      <c r="AH130" s="29"/>
      <c r="AI130" s="41"/>
      <c r="AJ130" s="36">
        <f t="shared" si="136"/>
        <v>0</v>
      </c>
      <c r="AK130" s="29"/>
      <c r="AL130" s="29"/>
      <c r="AM130" s="29"/>
      <c r="AN130" s="29"/>
      <c r="AO130" s="29"/>
      <c r="AP130" s="29"/>
      <c r="AQ130" s="21">
        <f t="shared" si="137"/>
        <v>0</v>
      </c>
      <c r="AR130" s="29"/>
      <c r="AS130" s="29"/>
      <c r="AT130" s="29"/>
      <c r="AU130" s="29"/>
      <c r="AV130" s="29"/>
      <c r="AW130" s="214">
        <f t="shared" si="131"/>
        <v>0</v>
      </c>
      <c r="AX130" s="29"/>
      <c r="AY130" s="29"/>
      <c r="AZ130" s="29"/>
      <c r="BA130" s="29"/>
      <c r="BB130" s="41"/>
      <c r="BC130" s="21">
        <f t="shared" si="128"/>
        <v>0</v>
      </c>
      <c r="BD130" s="29"/>
      <c r="BE130" s="29"/>
      <c r="BF130" s="29"/>
      <c r="BG130" s="29"/>
      <c r="BH130" s="29"/>
      <c r="BI130" s="21">
        <f t="shared" si="129"/>
        <v>0</v>
      </c>
      <c r="BJ130" s="29"/>
      <c r="BK130" s="29"/>
      <c r="BL130" s="29"/>
      <c r="BM130" s="29"/>
      <c r="BN130" s="29"/>
      <c r="BO130" s="29"/>
      <c r="BP130" s="29"/>
      <c r="BQ130" s="29"/>
      <c r="BR130" s="29"/>
      <c r="BS130" s="29"/>
      <c r="BT130" s="29"/>
      <c r="BU130" s="29"/>
      <c r="BV130" s="29"/>
      <c r="BW130" s="29"/>
      <c r="BX130" s="29"/>
      <c r="BY130" s="29"/>
      <c r="BZ130" s="29"/>
      <c r="CA130" s="21">
        <f t="shared" si="138"/>
        <v>0</v>
      </c>
      <c r="CB130" s="29"/>
      <c r="CC130" s="29"/>
      <c r="CD130" s="29"/>
      <c r="CE130" s="29"/>
      <c r="CF130" s="29"/>
      <c r="CG130" s="41"/>
      <c r="CH130" s="21">
        <f t="shared" si="141"/>
        <v>0</v>
      </c>
      <c r="CI130" s="29"/>
      <c r="CJ130" s="29"/>
      <c r="CK130" s="29"/>
      <c r="CL130" s="29"/>
      <c r="CM130" s="29"/>
      <c r="CN130" s="29"/>
      <c r="CO130" s="29"/>
      <c r="CP130" s="21">
        <f t="shared" si="140"/>
        <v>0</v>
      </c>
      <c r="CQ130" s="29"/>
      <c r="CR130" s="29"/>
      <c r="CS130" s="29"/>
      <c r="CT130" s="29"/>
      <c r="CU130" s="29" t="s">
        <v>169</v>
      </c>
    </row>
    <row r="131" spans="1:99" ht="27.6" x14ac:dyDescent="0.3">
      <c r="A131" s="24"/>
      <c r="B131" s="34">
        <f t="shared" si="130"/>
        <v>800</v>
      </c>
      <c r="C131" s="36">
        <f t="shared" si="180"/>
        <v>0</v>
      </c>
      <c r="D131" s="24">
        <f t="shared" si="181"/>
        <v>0</v>
      </c>
      <c r="E131" s="292">
        <f t="shared" si="68"/>
        <v>800</v>
      </c>
      <c r="F131" s="24">
        <f t="shared" si="185"/>
        <v>0</v>
      </c>
      <c r="G131" s="29"/>
      <c r="H131" s="29"/>
      <c r="I131" s="29"/>
      <c r="J131" s="29"/>
      <c r="K131" s="236" t="s">
        <v>832</v>
      </c>
      <c r="L131" s="21">
        <f t="shared" si="132"/>
        <v>800</v>
      </c>
      <c r="M131" s="29"/>
      <c r="N131" s="29"/>
      <c r="O131" s="213">
        <v>800</v>
      </c>
      <c r="P131" s="29"/>
      <c r="Q131" s="29"/>
      <c r="R131" s="21">
        <f t="shared" si="133"/>
        <v>0</v>
      </c>
      <c r="S131" s="29"/>
      <c r="T131" s="29"/>
      <c r="U131" s="29"/>
      <c r="V131" s="29"/>
      <c r="W131" s="29"/>
      <c r="X131" s="21">
        <f t="shared" si="134"/>
        <v>0</v>
      </c>
      <c r="Y131" s="29"/>
      <c r="Z131" s="29"/>
      <c r="AA131" s="29"/>
      <c r="AB131" s="29"/>
      <c r="AC131" s="41"/>
      <c r="AD131" s="21">
        <f t="shared" si="156"/>
        <v>0</v>
      </c>
      <c r="AE131" s="29"/>
      <c r="AF131" s="29"/>
      <c r="AG131" s="29"/>
      <c r="AH131" s="29"/>
      <c r="AI131" s="41"/>
      <c r="AJ131" s="36">
        <f t="shared" si="136"/>
        <v>0</v>
      </c>
      <c r="AK131" s="29"/>
      <c r="AL131" s="29"/>
      <c r="AM131" s="29"/>
      <c r="AN131" s="29"/>
      <c r="AO131" s="29"/>
      <c r="AP131" s="29"/>
      <c r="AQ131" s="21">
        <f t="shared" si="137"/>
        <v>0</v>
      </c>
      <c r="AR131" s="29"/>
      <c r="AS131" s="29"/>
      <c r="AT131" s="29"/>
      <c r="AU131" s="29"/>
      <c r="AV131" s="29"/>
      <c r="AW131" s="214">
        <f t="shared" si="131"/>
        <v>0</v>
      </c>
      <c r="AX131" s="29"/>
      <c r="AY131" s="29"/>
      <c r="AZ131" s="29"/>
      <c r="BA131" s="29"/>
      <c r="BB131" s="41"/>
      <c r="BC131" s="21">
        <f t="shared" si="128"/>
        <v>0</v>
      </c>
      <c r="BD131" s="29"/>
      <c r="BE131" s="29"/>
      <c r="BF131" s="29"/>
      <c r="BG131" s="29"/>
      <c r="BH131" s="29"/>
      <c r="BI131" s="21">
        <f t="shared" si="129"/>
        <v>0</v>
      </c>
      <c r="BJ131" s="29"/>
      <c r="BK131" s="29"/>
      <c r="BL131" s="29"/>
      <c r="BM131" s="29"/>
      <c r="BN131" s="29"/>
      <c r="BO131" s="29"/>
      <c r="BP131" s="29"/>
      <c r="BQ131" s="29"/>
      <c r="BR131" s="29"/>
      <c r="BS131" s="29"/>
      <c r="BT131" s="29"/>
      <c r="BU131" s="29"/>
      <c r="BV131" s="29"/>
      <c r="BW131" s="29"/>
      <c r="BX131" s="29"/>
      <c r="BY131" s="29"/>
      <c r="BZ131" s="29"/>
      <c r="CA131" s="21">
        <f t="shared" si="138"/>
        <v>0</v>
      </c>
      <c r="CB131" s="29"/>
      <c r="CC131" s="29"/>
      <c r="CD131" s="29"/>
      <c r="CE131" s="29"/>
      <c r="CF131" s="29"/>
      <c r="CG131" s="41"/>
      <c r="CH131" s="21">
        <f t="shared" si="141"/>
        <v>0</v>
      </c>
      <c r="CI131" s="29"/>
      <c r="CJ131" s="29"/>
      <c r="CK131" s="29"/>
      <c r="CL131" s="29"/>
      <c r="CM131" s="29"/>
      <c r="CN131" s="29"/>
      <c r="CO131" s="29"/>
      <c r="CP131" s="21">
        <f t="shared" si="140"/>
        <v>0</v>
      </c>
      <c r="CQ131" s="29"/>
      <c r="CR131" s="29"/>
      <c r="CS131" s="29"/>
      <c r="CT131" s="29"/>
      <c r="CU131" s="29"/>
    </row>
    <row r="132" spans="1:99" x14ac:dyDescent="0.3">
      <c r="A132" s="24"/>
      <c r="B132" s="34">
        <f t="shared" si="130"/>
        <v>0</v>
      </c>
      <c r="C132" s="36">
        <f t="shared" si="180"/>
        <v>0</v>
      </c>
      <c r="D132" s="24">
        <f t="shared" si="181"/>
        <v>0</v>
      </c>
      <c r="E132" s="292">
        <f t="shared" si="68"/>
        <v>0</v>
      </c>
      <c r="F132" s="24">
        <f t="shared" si="185"/>
        <v>0</v>
      </c>
      <c r="G132" s="29"/>
      <c r="H132" s="29"/>
      <c r="I132" s="29"/>
      <c r="J132" s="29"/>
      <c r="K132" s="25"/>
      <c r="L132" s="21">
        <f t="shared" si="132"/>
        <v>0</v>
      </c>
      <c r="M132" s="29"/>
      <c r="N132" s="29"/>
      <c r="O132" s="29"/>
      <c r="P132" s="29"/>
      <c r="Q132" s="29"/>
      <c r="R132" s="21">
        <f t="shared" si="133"/>
        <v>0</v>
      </c>
      <c r="S132" s="29"/>
      <c r="T132" s="29"/>
      <c r="U132" s="29"/>
      <c r="V132" s="29"/>
      <c r="W132" s="29"/>
      <c r="X132" s="21">
        <f t="shared" si="134"/>
        <v>0</v>
      </c>
      <c r="Y132" s="29"/>
      <c r="Z132" s="29"/>
      <c r="AA132" s="29"/>
      <c r="AB132" s="29"/>
      <c r="AC132" s="41"/>
      <c r="AD132" s="21">
        <f t="shared" si="156"/>
        <v>0</v>
      </c>
      <c r="AE132" s="29"/>
      <c r="AF132" s="29"/>
      <c r="AG132" s="29"/>
      <c r="AH132" s="29"/>
      <c r="AI132" s="41"/>
      <c r="AJ132" s="36">
        <f t="shared" si="136"/>
        <v>0</v>
      </c>
      <c r="AK132" s="29"/>
      <c r="AL132" s="29"/>
      <c r="AM132" s="29"/>
      <c r="AN132" s="29"/>
      <c r="AO132" s="29"/>
      <c r="AP132" s="29"/>
      <c r="AQ132" s="21">
        <f t="shared" si="137"/>
        <v>0</v>
      </c>
      <c r="AR132" s="29"/>
      <c r="AS132" s="29"/>
      <c r="AT132" s="29"/>
      <c r="AU132" s="29"/>
      <c r="AV132" s="29"/>
      <c r="AW132" s="214">
        <f t="shared" si="131"/>
        <v>0</v>
      </c>
      <c r="AX132" s="29"/>
      <c r="AY132" s="29"/>
      <c r="AZ132" s="29"/>
      <c r="BA132" s="29"/>
      <c r="BB132" s="41"/>
      <c r="BC132" s="21">
        <f t="shared" si="128"/>
        <v>0</v>
      </c>
      <c r="BD132" s="29"/>
      <c r="BE132" s="29"/>
      <c r="BF132" s="29"/>
      <c r="BG132" s="29"/>
      <c r="BH132" s="29"/>
      <c r="BI132" s="21">
        <f t="shared" si="129"/>
        <v>0</v>
      </c>
      <c r="BJ132" s="29"/>
      <c r="BK132" s="29"/>
      <c r="BL132" s="29"/>
      <c r="BM132" s="29"/>
      <c r="BN132" s="29"/>
      <c r="BO132" s="29"/>
      <c r="BP132" s="29"/>
      <c r="BQ132" s="29"/>
      <c r="BR132" s="29"/>
      <c r="BS132" s="29"/>
      <c r="BT132" s="29"/>
      <c r="BU132" s="29"/>
      <c r="BV132" s="29"/>
      <c r="BW132" s="29"/>
      <c r="BX132" s="29"/>
      <c r="BY132" s="29"/>
      <c r="BZ132" s="29"/>
      <c r="CA132" s="21">
        <f t="shared" si="138"/>
        <v>0</v>
      </c>
      <c r="CB132" s="29"/>
      <c r="CC132" s="29"/>
      <c r="CD132" s="29"/>
      <c r="CE132" s="29"/>
      <c r="CF132" s="29"/>
      <c r="CG132" s="41"/>
      <c r="CH132" s="21">
        <f t="shared" si="141"/>
        <v>0</v>
      </c>
      <c r="CI132" s="29"/>
      <c r="CJ132" s="29"/>
      <c r="CK132" s="29"/>
      <c r="CL132" s="29"/>
      <c r="CM132" s="29"/>
      <c r="CN132" s="29"/>
      <c r="CO132" s="29"/>
      <c r="CP132" s="21">
        <f t="shared" si="140"/>
        <v>0</v>
      </c>
      <c r="CQ132" s="29"/>
      <c r="CR132" s="29"/>
      <c r="CS132" s="29"/>
      <c r="CT132" s="29"/>
      <c r="CU132" s="29"/>
    </row>
    <row r="133" spans="1:99" s="297" customFormat="1" ht="36.75" customHeight="1" x14ac:dyDescent="0.3">
      <c r="A133" s="214" t="s">
        <v>188</v>
      </c>
      <c r="B133" s="34">
        <f>H133+L133+R133+X133+AD133+AJ133+AQ133+AW133+BC133+BO133+BR133+BU133+BX133+CA133+CH133+CP133+BI133</f>
        <v>44183.6</v>
      </c>
      <c r="C133" s="34">
        <f t="shared" si="180"/>
        <v>200</v>
      </c>
      <c r="D133" s="214">
        <f t="shared" si="181"/>
        <v>2021.6</v>
      </c>
      <c r="E133" s="292">
        <f t="shared" si="68"/>
        <v>24912</v>
      </c>
      <c r="F133" s="214">
        <f t="shared" si="185"/>
        <v>17250</v>
      </c>
      <c r="G133" s="42">
        <f t="shared" ref="G133:AA133" si="186">SUM(G134:G150)</f>
        <v>0</v>
      </c>
      <c r="H133" s="42">
        <f t="shared" si="186"/>
        <v>0</v>
      </c>
      <c r="I133" s="42">
        <f t="shared" si="186"/>
        <v>200</v>
      </c>
      <c r="J133" s="42">
        <f t="shared" si="186"/>
        <v>0</v>
      </c>
      <c r="K133" s="42">
        <f t="shared" si="186"/>
        <v>0</v>
      </c>
      <c r="L133" s="21">
        <f t="shared" si="132"/>
        <v>12371.6</v>
      </c>
      <c r="M133" s="42">
        <f t="shared" si="186"/>
        <v>0</v>
      </c>
      <c r="N133" s="42">
        <f t="shared" si="186"/>
        <v>2021.6</v>
      </c>
      <c r="O133" s="42">
        <f t="shared" si="186"/>
        <v>3000</v>
      </c>
      <c r="P133" s="42">
        <f t="shared" si="186"/>
        <v>7350</v>
      </c>
      <c r="Q133" s="42">
        <f t="shared" si="186"/>
        <v>0</v>
      </c>
      <c r="R133" s="21">
        <f t="shared" si="133"/>
        <v>2500</v>
      </c>
      <c r="S133" s="42">
        <f t="shared" si="186"/>
        <v>0</v>
      </c>
      <c r="T133" s="42">
        <f t="shared" si="186"/>
        <v>0</v>
      </c>
      <c r="U133" s="42">
        <f t="shared" si="186"/>
        <v>0</v>
      </c>
      <c r="V133" s="42">
        <f t="shared" si="186"/>
        <v>2500</v>
      </c>
      <c r="W133" s="42">
        <f t="shared" si="186"/>
        <v>0</v>
      </c>
      <c r="X133" s="21">
        <f t="shared" si="134"/>
        <v>1880</v>
      </c>
      <c r="Y133" s="42">
        <f t="shared" si="186"/>
        <v>0</v>
      </c>
      <c r="Z133" s="42">
        <f t="shared" si="186"/>
        <v>0</v>
      </c>
      <c r="AA133" s="42">
        <f t="shared" si="186"/>
        <v>1880</v>
      </c>
      <c r="AB133" s="42">
        <f t="shared" ref="AB133:CT133" si="187">SUM(AB134:AB150)</f>
        <v>0</v>
      </c>
      <c r="AC133" s="42">
        <f t="shared" si="187"/>
        <v>0</v>
      </c>
      <c r="AD133" s="21">
        <f t="shared" si="156"/>
        <v>7400</v>
      </c>
      <c r="AE133" s="42">
        <f t="shared" si="187"/>
        <v>0</v>
      </c>
      <c r="AF133" s="42">
        <f t="shared" si="187"/>
        <v>0</v>
      </c>
      <c r="AG133" s="42">
        <f t="shared" si="187"/>
        <v>0</v>
      </c>
      <c r="AH133" s="42">
        <f t="shared" si="187"/>
        <v>7400</v>
      </c>
      <c r="AI133" s="42">
        <f t="shared" si="187"/>
        <v>0</v>
      </c>
      <c r="AJ133" s="36">
        <f t="shared" si="136"/>
        <v>2212</v>
      </c>
      <c r="AK133" s="42">
        <f t="shared" si="187"/>
        <v>0</v>
      </c>
      <c r="AL133" s="42">
        <f t="shared" si="187"/>
        <v>0</v>
      </c>
      <c r="AM133" s="42">
        <f t="shared" si="187"/>
        <v>2212</v>
      </c>
      <c r="AN133" s="42">
        <f t="shared" si="187"/>
        <v>0</v>
      </c>
      <c r="AO133" s="42">
        <f t="shared" si="187"/>
        <v>0</v>
      </c>
      <c r="AP133" s="42">
        <f t="shared" si="187"/>
        <v>0</v>
      </c>
      <c r="AQ133" s="21">
        <f t="shared" si="137"/>
        <v>0</v>
      </c>
      <c r="AR133" s="42">
        <f t="shared" si="187"/>
        <v>0</v>
      </c>
      <c r="AS133" s="42">
        <f t="shared" si="187"/>
        <v>0</v>
      </c>
      <c r="AT133" s="42">
        <f t="shared" si="187"/>
        <v>0</v>
      </c>
      <c r="AU133" s="42">
        <f t="shared" si="187"/>
        <v>0</v>
      </c>
      <c r="AV133" s="42">
        <f t="shared" si="187"/>
        <v>0</v>
      </c>
      <c r="AW133" s="214">
        <f t="shared" si="131"/>
        <v>310</v>
      </c>
      <c r="AX133" s="42">
        <f t="shared" si="187"/>
        <v>0</v>
      </c>
      <c r="AY133" s="42">
        <f t="shared" si="187"/>
        <v>0</v>
      </c>
      <c r="AZ133" s="42">
        <f t="shared" si="187"/>
        <v>310</v>
      </c>
      <c r="BA133" s="42">
        <f t="shared" si="187"/>
        <v>0</v>
      </c>
      <c r="BB133" s="42">
        <f t="shared" si="187"/>
        <v>0</v>
      </c>
      <c r="BC133" s="21">
        <f t="shared" si="128"/>
        <v>5200</v>
      </c>
      <c r="BD133" s="42">
        <f t="shared" si="187"/>
        <v>0</v>
      </c>
      <c r="BE133" s="42">
        <f t="shared" si="187"/>
        <v>0</v>
      </c>
      <c r="BF133" s="42">
        <f t="shared" si="187"/>
        <v>5200</v>
      </c>
      <c r="BG133" s="42">
        <f t="shared" si="187"/>
        <v>0</v>
      </c>
      <c r="BH133" s="42">
        <f t="shared" si="187"/>
        <v>0</v>
      </c>
      <c r="BI133" s="21">
        <f t="shared" si="129"/>
        <v>450</v>
      </c>
      <c r="BJ133" s="42">
        <f t="shared" ref="BJ133:BM133" si="188">SUM(BJ134:BJ150)</f>
        <v>0</v>
      </c>
      <c r="BK133" s="42">
        <f t="shared" si="188"/>
        <v>0</v>
      </c>
      <c r="BL133" s="42">
        <f t="shared" si="188"/>
        <v>450</v>
      </c>
      <c r="BM133" s="42">
        <f t="shared" si="188"/>
        <v>0</v>
      </c>
      <c r="BN133" s="42">
        <f t="shared" si="187"/>
        <v>0</v>
      </c>
      <c r="BO133" s="42">
        <f t="shared" si="187"/>
        <v>0</v>
      </c>
      <c r="BP133" s="42">
        <f t="shared" si="187"/>
        <v>0</v>
      </c>
      <c r="BQ133" s="42">
        <f t="shared" si="187"/>
        <v>0</v>
      </c>
      <c r="BR133" s="42">
        <f t="shared" si="187"/>
        <v>0</v>
      </c>
      <c r="BS133" s="42">
        <f t="shared" si="187"/>
        <v>0</v>
      </c>
      <c r="BT133" s="42">
        <f t="shared" si="187"/>
        <v>0</v>
      </c>
      <c r="BU133" s="42">
        <f t="shared" si="187"/>
        <v>0</v>
      </c>
      <c r="BV133" s="42">
        <f t="shared" si="187"/>
        <v>0</v>
      </c>
      <c r="BW133" s="42">
        <f t="shared" si="187"/>
        <v>0</v>
      </c>
      <c r="BX133" s="42">
        <f t="shared" si="187"/>
        <v>0</v>
      </c>
      <c r="BY133" s="42">
        <f t="shared" si="187"/>
        <v>0</v>
      </c>
      <c r="BZ133" s="42">
        <f t="shared" si="187"/>
        <v>0</v>
      </c>
      <c r="CA133" s="21">
        <f t="shared" si="138"/>
        <v>500</v>
      </c>
      <c r="CB133" s="42">
        <f t="shared" si="187"/>
        <v>0</v>
      </c>
      <c r="CC133" s="42">
        <f t="shared" si="187"/>
        <v>0</v>
      </c>
      <c r="CD133" s="42">
        <f t="shared" si="187"/>
        <v>500</v>
      </c>
      <c r="CE133" s="42">
        <f t="shared" si="187"/>
        <v>0</v>
      </c>
      <c r="CF133" s="42">
        <f t="shared" si="187"/>
        <v>0</v>
      </c>
      <c r="CG133" s="42">
        <f t="shared" si="187"/>
        <v>0</v>
      </c>
      <c r="CH133" s="21">
        <f t="shared" si="141"/>
        <v>0</v>
      </c>
      <c r="CI133" s="42">
        <f t="shared" si="187"/>
        <v>0</v>
      </c>
      <c r="CJ133" s="42">
        <f t="shared" si="187"/>
        <v>0</v>
      </c>
      <c r="CK133" s="42">
        <f t="shared" si="187"/>
        <v>0</v>
      </c>
      <c r="CL133" s="42">
        <f t="shared" si="187"/>
        <v>0</v>
      </c>
      <c r="CM133" s="42">
        <f t="shared" si="187"/>
        <v>0</v>
      </c>
      <c r="CN133" s="42">
        <f t="shared" si="187"/>
        <v>0</v>
      </c>
      <c r="CO133" s="42">
        <f t="shared" si="187"/>
        <v>0</v>
      </c>
      <c r="CP133" s="21">
        <f t="shared" si="140"/>
        <v>11360</v>
      </c>
      <c r="CQ133" s="42">
        <f t="shared" si="187"/>
        <v>0</v>
      </c>
      <c r="CR133" s="42">
        <f t="shared" si="187"/>
        <v>0</v>
      </c>
      <c r="CS133" s="42">
        <f t="shared" si="187"/>
        <v>11360</v>
      </c>
      <c r="CT133" s="42">
        <f t="shared" si="187"/>
        <v>0</v>
      </c>
      <c r="CU133" s="42"/>
    </row>
    <row r="134" spans="1:99" ht="84" x14ac:dyDescent="0.3">
      <c r="A134" s="24"/>
      <c r="B134" s="34">
        <f t="shared" si="130"/>
        <v>22930</v>
      </c>
      <c r="C134" s="36">
        <f t="shared" si="180"/>
        <v>200</v>
      </c>
      <c r="D134" s="24">
        <f t="shared" si="181"/>
        <v>0</v>
      </c>
      <c r="E134" s="292">
        <f t="shared" si="68"/>
        <v>19980</v>
      </c>
      <c r="F134" s="24">
        <f t="shared" si="185"/>
        <v>3400</v>
      </c>
      <c r="G134" s="29"/>
      <c r="H134" s="29"/>
      <c r="I134" s="21">
        <v>200</v>
      </c>
      <c r="J134" s="21" t="s">
        <v>73</v>
      </c>
      <c r="K134" s="232" t="s">
        <v>189</v>
      </c>
      <c r="L134" s="21">
        <f t="shared" si="132"/>
        <v>3400</v>
      </c>
      <c r="M134" s="29"/>
      <c r="N134" s="29"/>
      <c r="O134" s="29"/>
      <c r="P134" s="29">
        <v>3400</v>
      </c>
      <c r="Q134" s="25"/>
      <c r="R134" s="21">
        <f t="shared" si="133"/>
        <v>0</v>
      </c>
      <c r="S134" s="29"/>
      <c r="T134" s="29"/>
      <c r="U134" s="29"/>
      <c r="V134" s="29"/>
      <c r="W134" s="41" t="s">
        <v>190</v>
      </c>
      <c r="X134" s="21">
        <f t="shared" si="134"/>
        <v>1880</v>
      </c>
      <c r="Y134" s="29"/>
      <c r="Z134" s="29"/>
      <c r="AA134" s="29">
        <v>1880</v>
      </c>
      <c r="AB134" s="29"/>
      <c r="AC134" s="37"/>
      <c r="AD134" s="21">
        <f t="shared" si="156"/>
        <v>0</v>
      </c>
      <c r="AE134" s="29"/>
      <c r="AF134" s="29"/>
      <c r="AG134" s="29"/>
      <c r="AH134" s="29"/>
      <c r="AI134" s="25" t="s">
        <v>191</v>
      </c>
      <c r="AJ134" s="36">
        <f t="shared" si="136"/>
        <v>1360</v>
      </c>
      <c r="AK134" s="29"/>
      <c r="AL134" s="29"/>
      <c r="AM134" s="29">
        <v>1360</v>
      </c>
      <c r="AN134" s="29"/>
      <c r="AO134" s="29"/>
      <c r="AP134" s="29"/>
      <c r="AQ134" s="21">
        <f t="shared" si="137"/>
        <v>0</v>
      </c>
      <c r="AR134" s="29"/>
      <c r="AS134" s="29"/>
      <c r="AT134" s="29"/>
      <c r="AU134" s="29"/>
      <c r="AV134" s="224" t="s">
        <v>647</v>
      </c>
      <c r="AW134" s="214">
        <f t="shared" si="131"/>
        <v>310</v>
      </c>
      <c r="AX134" s="29"/>
      <c r="AY134" s="29"/>
      <c r="AZ134" s="24">
        <v>310</v>
      </c>
      <c r="BA134" s="29"/>
      <c r="BB134" s="353" t="s">
        <v>619</v>
      </c>
      <c r="BC134" s="21">
        <f t="shared" si="128"/>
        <v>4120</v>
      </c>
      <c r="BD134" s="29"/>
      <c r="BE134" s="29"/>
      <c r="BF134" s="221">
        <v>4120</v>
      </c>
      <c r="BG134" s="29"/>
      <c r="BH134" s="353" t="s">
        <v>621</v>
      </c>
      <c r="BI134" s="21">
        <f t="shared" si="129"/>
        <v>450</v>
      </c>
      <c r="BJ134" s="29"/>
      <c r="BK134" s="29"/>
      <c r="BL134" s="221">
        <v>450</v>
      </c>
      <c r="BM134" s="29"/>
      <c r="BN134" s="29"/>
      <c r="BO134" s="29"/>
      <c r="BP134" s="29"/>
      <c r="BQ134" s="29"/>
      <c r="BR134" s="29"/>
      <c r="BS134" s="29"/>
      <c r="BT134" s="29"/>
      <c r="BU134" s="29"/>
      <c r="BV134" s="29"/>
      <c r="BW134" s="29"/>
      <c r="BX134" s="29"/>
      <c r="BY134" s="29"/>
      <c r="BZ134" s="25" t="s">
        <v>192</v>
      </c>
      <c r="CA134" s="21">
        <f t="shared" si="138"/>
        <v>500</v>
      </c>
      <c r="CB134" s="29"/>
      <c r="CC134" s="29"/>
      <c r="CD134" s="29">
        <v>500</v>
      </c>
      <c r="CE134" s="29"/>
      <c r="CF134" s="29"/>
      <c r="CG134" s="355"/>
      <c r="CH134" s="21"/>
      <c r="CI134" s="29"/>
      <c r="CJ134" s="29"/>
      <c r="CK134" s="221"/>
      <c r="CL134" s="29"/>
      <c r="CM134" s="29"/>
      <c r="CN134" s="29"/>
      <c r="CO134" s="224" t="s">
        <v>628</v>
      </c>
      <c r="CP134" s="21">
        <f t="shared" si="140"/>
        <v>11360</v>
      </c>
      <c r="CQ134" s="29"/>
      <c r="CR134" s="29"/>
      <c r="CS134" s="221">
        <v>11360</v>
      </c>
      <c r="CT134" s="29"/>
      <c r="CU134" s="29"/>
    </row>
    <row r="135" spans="1:99" ht="100.8" x14ac:dyDescent="0.3">
      <c r="A135" s="24"/>
      <c r="B135" s="34">
        <f t="shared" si="130"/>
        <v>7406</v>
      </c>
      <c r="C135" s="36">
        <f t="shared" si="180"/>
        <v>0</v>
      </c>
      <c r="D135" s="24">
        <f t="shared" si="181"/>
        <v>0</v>
      </c>
      <c r="E135" s="292">
        <f t="shared" si="68"/>
        <v>1506</v>
      </c>
      <c r="F135" s="24">
        <f t="shared" si="185"/>
        <v>5900</v>
      </c>
      <c r="G135" s="29"/>
      <c r="H135" s="29"/>
      <c r="I135" s="29"/>
      <c r="J135" s="29"/>
      <c r="K135" s="232" t="s">
        <v>193</v>
      </c>
      <c r="L135" s="21">
        <f t="shared" si="132"/>
        <v>3400</v>
      </c>
      <c r="M135" s="29"/>
      <c r="N135" s="29"/>
      <c r="O135" s="29"/>
      <c r="P135" s="29">
        <v>3400</v>
      </c>
      <c r="Q135" s="234" t="s">
        <v>194</v>
      </c>
      <c r="R135" s="21">
        <f t="shared" si="133"/>
        <v>2500</v>
      </c>
      <c r="S135" s="29"/>
      <c r="T135" s="29"/>
      <c r="U135" s="29"/>
      <c r="V135" s="29">
        <v>2500</v>
      </c>
      <c r="W135" s="29"/>
      <c r="X135" s="21">
        <f t="shared" si="134"/>
        <v>0</v>
      </c>
      <c r="Y135" s="29"/>
      <c r="Z135" s="29"/>
      <c r="AA135" s="29"/>
      <c r="AB135" s="29"/>
      <c r="AC135" s="37"/>
      <c r="AD135" s="21">
        <f t="shared" si="156"/>
        <v>0</v>
      </c>
      <c r="AE135" s="29"/>
      <c r="AF135" s="29"/>
      <c r="AG135" s="29"/>
      <c r="AH135" s="29"/>
      <c r="AI135" s="232" t="s">
        <v>683</v>
      </c>
      <c r="AJ135" s="237">
        <f t="shared" si="136"/>
        <v>426</v>
      </c>
      <c r="AK135" s="234"/>
      <c r="AL135" s="234"/>
      <c r="AM135" s="234">
        <v>426</v>
      </c>
      <c r="AN135" s="29"/>
      <c r="AO135" s="29"/>
      <c r="AP135" s="29"/>
      <c r="AQ135" s="21">
        <f t="shared" si="137"/>
        <v>0</v>
      </c>
      <c r="AR135" s="29"/>
      <c r="AS135" s="29"/>
      <c r="AT135" s="29"/>
      <c r="AU135" s="29"/>
      <c r="AV135" s="29"/>
      <c r="AW135" s="214">
        <f t="shared" si="131"/>
        <v>0</v>
      </c>
      <c r="AX135" s="29"/>
      <c r="AY135" s="29"/>
      <c r="AZ135" s="29"/>
      <c r="BA135" s="29"/>
      <c r="BB135" s="353" t="s">
        <v>615</v>
      </c>
      <c r="BC135" s="21">
        <f t="shared" si="128"/>
        <v>1080</v>
      </c>
      <c r="BD135" s="29"/>
      <c r="BE135" s="29"/>
      <c r="BF135" s="221">
        <v>1080</v>
      </c>
      <c r="BG135" s="29"/>
      <c r="BH135" s="29"/>
      <c r="BI135" s="21">
        <f t="shared" si="129"/>
        <v>0</v>
      </c>
      <c r="BJ135" s="29"/>
      <c r="BK135" s="29"/>
      <c r="BL135" s="221"/>
      <c r="BM135" s="29"/>
      <c r="BN135" s="29"/>
      <c r="BO135" s="29"/>
      <c r="BP135" s="29"/>
      <c r="BQ135" s="29"/>
      <c r="BR135" s="29"/>
      <c r="BS135" s="29"/>
      <c r="BT135" s="29"/>
      <c r="BU135" s="29"/>
      <c r="BV135" s="29"/>
      <c r="BW135" s="29"/>
      <c r="BX135" s="29"/>
      <c r="BY135" s="29"/>
      <c r="BZ135" s="29"/>
      <c r="CA135" s="21">
        <f t="shared" si="138"/>
        <v>0</v>
      </c>
      <c r="CB135" s="29"/>
      <c r="CC135" s="29"/>
      <c r="CD135" s="29"/>
      <c r="CE135" s="29"/>
      <c r="CF135" s="29"/>
      <c r="CG135" s="355"/>
      <c r="CH135" s="21"/>
      <c r="CI135" s="29"/>
      <c r="CJ135" s="29"/>
      <c r="CK135" s="221"/>
      <c r="CL135" s="29"/>
      <c r="CM135" s="29"/>
      <c r="CN135" s="29"/>
      <c r="CO135" s="29"/>
      <c r="CP135" s="21">
        <f t="shared" si="140"/>
        <v>0</v>
      </c>
      <c r="CQ135" s="29"/>
      <c r="CR135" s="29"/>
      <c r="CS135" s="29"/>
      <c r="CT135" s="29"/>
      <c r="CU135" s="29"/>
    </row>
    <row r="136" spans="1:99" ht="100.8" x14ac:dyDescent="0.3">
      <c r="A136" s="24"/>
      <c r="B136" s="34">
        <f t="shared" si="130"/>
        <v>1826</v>
      </c>
      <c r="C136" s="36">
        <f t="shared" si="180"/>
        <v>0</v>
      </c>
      <c r="D136" s="24">
        <f t="shared" si="181"/>
        <v>0</v>
      </c>
      <c r="E136" s="292">
        <f t="shared" ref="E136:E176" si="189">O136+U136+AG136+AM136+AT136+BF136+CK136+AA136+CD136+CS136+AZ136+BL136</f>
        <v>426</v>
      </c>
      <c r="F136" s="24">
        <f t="shared" si="185"/>
        <v>1400</v>
      </c>
      <c r="G136" s="29"/>
      <c r="H136" s="29"/>
      <c r="I136" s="29"/>
      <c r="J136" s="29"/>
      <c r="K136" s="25"/>
      <c r="L136" s="21">
        <f t="shared" si="132"/>
        <v>0</v>
      </c>
      <c r="M136" s="29"/>
      <c r="N136" s="29"/>
      <c r="O136" s="29"/>
      <c r="P136" s="29"/>
      <c r="Q136" s="29"/>
      <c r="R136" s="21">
        <f t="shared" si="133"/>
        <v>0</v>
      </c>
      <c r="S136" s="29"/>
      <c r="T136" s="29"/>
      <c r="U136" s="29"/>
      <c r="V136" s="29"/>
      <c r="W136" s="29"/>
      <c r="X136" s="21">
        <f t="shared" si="134"/>
        <v>0</v>
      </c>
      <c r="Y136" s="29"/>
      <c r="Z136" s="29"/>
      <c r="AA136" s="29"/>
      <c r="AB136" s="29"/>
      <c r="AC136" s="365" t="s">
        <v>195</v>
      </c>
      <c r="AD136" s="21">
        <f t="shared" si="156"/>
        <v>1400</v>
      </c>
      <c r="AE136" s="29"/>
      <c r="AF136" s="29"/>
      <c r="AG136" s="29"/>
      <c r="AH136" s="29">
        <v>1400</v>
      </c>
      <c r="AI136" s="232" t="s">
        <v>684</v>
      </c>
      <c r="AJ136" s="237">
        <f t="shared" si="136"/>
        <v>426</v>
      </c>
      <c r="AK136" s="234"/>
      <c r="AL136" s="234"/>
      <c r="AM136" s="234">
        <v>426</v>
      </c>
      <c r="AN136" s="29"/>
      <c r="AO136" s="29"/>
      <c r="AP136" s="29"/>
      <c r="AQ136" s="21">
        <f t="shared" si="137"/>
        <v>0</v>
      </c>
      <c r="AR136" s="29"/>
      <c r="AS136" s="29"/>
      <c r="AT136" s="29"/>
      <c r="AU136" s="29"/>
      <c r="AV136" s="29"/>
      <c r="AW136" s="214">
        <f t="shared" si="131"/>
        <v>0</v>
      </c>
      <c r="AX136" s="29"/>
      <c r="AY136" s="29"/>
      <c r="AZ136" s="29"/>
      <c r="BA136" s="29"/>
      <c r="BB136" s="41"/>
      <c r="BC136" s="21">
        <f t="shared" si="128"/>
        <v>0</v>
      </c>
      <c r="BD136" s="29"/>
      <c r="BE136" s="29"/>
      <c r="BF136" s="29"/>
      <c r="BG136" s="29"/>
      <c r="BH136" s="29"/>
      <c r="BI136" s="21">
        <f t="shared" si="129"/>
        <v>0</v>
      </c>
      <c r="BJ136" s="29"/>
      <c r="BK136" s="29"/>
      <c r="BL136" s="29"/>
      <c r="BM136" s="29"/>
      <c r="BN136" s="29"/>
      <c r="BO136" s="29"/>
      <c r="BP136" s="29"/>
      <c r="BQ136" s="29"/>
      <c r="BR136" s="29"/>
      <c r="BS136" s="29"/>
      <c r="BT136" s="29"/>
      <c r="BU136" s="29"/>
      <c r="BV136" s="29"/>
      <c r="BW136" s="29"/>
      <c r="BX136" s="29"/>
      <c r="BY136" s="29"/>
      <c r="BZ136" s="29"/>
      <c r="CA136" s="21">
        <f t="shared" si="138"/>
        <v>0</v>
      </c>
      <c r="CB136" s="29"/>
      <c r="CC136" s="29"/>
      <c r="CD136" s="29"/>
      <c r="CE136" s="29"/>
      <c r="CF136" s="29"/>
      <c r="CG136" s="41"/>
      <c r="CH136" s="21">
        <f t="shared" si="141"/>
        <v>0</v>
      </c>
      <c r="CI136" s="29"/>
      <c r="CJ136" s="29"/>
      <c r="CK136" s="29"/>
      <c r="CL136" s="29"/>
      <c r="CM136" s="29"/>
      <c r="CN136" s="29"/>
      <c r="CO136" s="29"/>
      <c r="CP136" s="21">
        <f t="shared" si="140"/>
        <v>0</v>
      </c>
      <c r="CQ136" s="29"/>
      <c r="CR136" s="29"/>
      <c r="CS136" s="29"/>
      <c r="CT136" s="29"/>
      <c r="CU136" s="29"/>
    </row>
    <row r="137" spans="1:99" ht="93.6" x14ac:dyDescent="0.3">
      <c r="A137" s="24"/>
      <c r="B137" s="34">
        <f t="shared" si="130"/>
        <v>7200</v>
      </c>
      <c r="C137" s="36">
        <f t="shared" si="180"/>
        <v>0</v>
      </c>
      <c r="D137" s="24">
        <f t="shared" si="181"/>
        <v>0</v>
      </c>
      <c r="E137" s="292">
        <f t="shared" si="189"/>
        <v>1200</v>
      </c>
      <c r="F137" s="24">
        <f t="shared" si="185"/>
        <v>6000</v>
      </c>
      <c r="G137" s="29"/>
      <c r="H137" s="29"/>
      <c r="I137" s="29"/>
      <c r="J137" s="29"/>
      <c r="K137" s="232" t="s">
        <v>196</v>
      </c>
      <c r="L137" s="22">
        <f t="shared" si="132"/>
        <v>1200</v>
      </c>
      <c r="M137" s="234"/>
      <c r="N137" s="234"/>
      <c r="O137" s="29">
        <v>1200</v>
      </c>
      <c r="P137" s="29"/>
      <c r="Q137" s="29"/>
      <c r="R137" s="21">
        <f t="shared" si="133"/>
        <v>0</v>
      </c>
      <c r="S137" s="29"/>
      <c r="T137" s="29"/>
      <c r="U137" s="29"/>
      <c r="V137" s="29"/>
      <c r="W137" s="29"/>
      <c r="X137" s="21">
        <f t="shared" si="134"/>
        <v>0</v>
      </c>
      <c r="Y137" s="29"/>
      <c r="Z137" s="29"/>
      <c r="AA137" s="29"/>
      <c r="AB137" s="29"/>
      <c r="AC137" s="369" t="s">
        <v>863</v>
      </c>
      <c r="AD137" s="21">
        <f t="shared" si="156"/>
        <v>6000</v>
      </c>
      <c r="AE137" s="29"/>
      <c r="AF137" s="29"/>
      <c r="AG137" s="29"/>
      <c r="AH137" s="29">
        <v>6000</v>
      </c>
      <c r="AI137" s="41"/>
      <c r="AJ137" s="36">
        <f t="shared" si="136"/>
        <v>0</v>
      </c>
      <c r="AK137" s="29"/>
      <c r="AL137" s="29"/>
      <c r="AM137" s="29"/>
      <c r="AN137" s="29"/>
      <c r="AO137" s="29"/>
      <c r="AP137" s="29"/>
      <c r="AQ137" s="21">
        <f t="shared" si="137"/>
        <v>0</v>
      </c>
      <c r="AR137" s="29"/>
      <c r="AS137" s="29"/>
      <c r="AT137" s="29"/>
      <c r="AU137" s="29"/>
      <c r="AV137" s="29"/>
      <c r="AW137" s="214">
        <f t="shared" si="131"/>
        <v>0</v>
      </c>
      <c r="AX137" s="29"/>
      <c r="AY137" s="29"/>
      <c r="AZ137" s="29"/>
      <c r="BA137" s="29"/>
      <c r="BB137" s="41"/>
      <c r="BC137" s="21">
        <f t="shared" si="128"/>
        <v>0</v>
      </c>
      <c r="BD137" s="29"/>
      <c r="BE137" s="29"/>
      <c r="BF137" s="29"/>
      <c r="BG137" s="29"/>
      <c r="BH137" s="29"/>
      <c r="BI137" s="21">
        <f t="shared" si="129"/>
        <v>0</v>
      </c>
      <c r="BJ137" s="29"/>
      <c r="BK137" s="29"/>
      <c r="BL137" s="29"/>
      <c r="BM137" s="29"/>
      <c r="BN137" s="29"/>
      <c r="BO137" s="29"/>
      <c r="BP137" s="29"/>
      <c r="BQ137" s="29"/>
      <c r="BR137" s="29"/>
      <c r="BS137" s="29"/>
      <c r="BT137" s="29"/>
      <c r="BU137" s="29"/>
      <c r="BV137" s="29"/>
      <c r="BW137" s="29"/>
      <c r="BX137" s="29"/>
      <c r="BY137" s="29"/>
      <c r="BZ137" s="29"/>
      <c r="CA137" s="21">
        <f t="shared" si="138"/>
        <v>0</v>
      </c>
      <c r="CB137" s="29"/>
      <c r="CC137" s="29"/>
      <c r="CD137" s="29"/>
      <c r="CE137" s="29"/>
      <c r="CF137" s="29"/>
      <c r="CG137" s="41"/>
      <c r="CH137" s="21">
        <f t="shared" si="141"/>
        <v>0</v>
      </c>
      <c r="CI137" s="29"/>
      <c r="CJ137" s="29"/>
      <c r="CK137" s="29"/>
      <c r="CL137" s="29"/>
      <c r="CM137" s="29"/>
      <c r="CN137" s="29"/>
      <c r="CO137" s="29"/>
      <c r="CP137" s="21">
        <f t="shared" si="140"/>
        <v>0</v>
      </c>
      <c r="CQ137" s="29"/>
      <c r="CR137" s="29"/>
      <c r="CS137" s="29"/>
      <c r="CT137" s="29"/>
      <c r="CU137" s="29"/>
    </row>
    <row r="138" spans="1:99" x14ac:dyDescent="0.3">
      <c r="A138" s="24"/>
      <c r="B138" s="34">
        <f t="shared" si="130"/>
        <v>0</v>
      </c>
      <c r="C138" s="36">
        <f t="shared" si="180"/>
        <v>0</v>
      </c>
      <c r="D138" s="24">
        <f t="shared" si="181"/>
        <v>0</v>
      </c>
      <c r="E138" s="292">
        <f t="shared" si="189"/>
        <v>0</v>
      </c>
      <c r="F138" s="24">
        <f t="shared" si="185"/>
        <v>0</v>
      </c>
      <c r="G138" s="29"/>
      <c r="H138" s="29"/>
      <c r="I138" s="29"/>
      <c r="J138" s="29"/>
      <c r="K138" s="25"/>
      <c r="L138" s="21">
        <f t="shared" si="132"/>
        <v>0</v>
      </c>
      <c r="M138" s="29"/>
      <c r="N138" s="29"/>
      <c r="O138" s="29"/>
      <c r="P138" s="29"/>
      <c r="Q138" s="29"/>
      <c r="R138" s="21">
        <f t="shared" si="133"/>
        <v>0</v>
      </c>
      <c r="S138" s="29"/>
      <c r="T138" s="29"/>
      <c r="U138" s="29"/>
      <c r="V138" s="29"/>
      <c r="W138" s="29"/>
      <c r="X138" s="21">
        <f t="shared" si="134"/>
        <v>0</v>
      </c>
      <c r="Y138" s="29"/>
      <c r="Z138" s="29"/>
      <c r="AA138" s="29"/>
      <c r="AB138" s="29"/>
      <c r="AC138" s="41"/>
      <c r="AD138" s="21">
        <f t="shared" si="156"/>
        <v>0</v>
      </c>
      <c r="AE138" s="29"/>
      <c r="AF138" s="29"/>
      <c r="AG138" s="29"/>
      <c r="AH138" s="29"/>
      <c r="AI138" s="41"/>
      <c r="AJ138" s="36">
        <f t="shared" si="136"/>
        <v>0</v>
      </c>
      <c r="AK138" s="29"/>
      <c r="AL138" s="29"/>
      <c r="AM138" s="29"/>
      <c r="AN138" s="29"/>
      <c r="AO138" s="29"/>
      <c r="AP138" s="29"/>
      <c r="AQ138" s="21">
        <f t="shared" si="137"/>
        <v>0</v>
      </c>
      <c r="AR138" s="29"/>
      <c r="AS138" s="29"/>
      <c r="AT138" s="29"/>
      <c r="AU138" s="29"/>
      <c r="AV138" s="29"/>
      <c r="AW138" s="214">
        <f t="shared" si="131"/>
        <v>0</v>
      </c>
      <c r="AX138" s="29"/>
      <c r="AY138" s="29"/>
      <c r="AZ138" s="29"/>
      <c r="BA138" s="29"/>
      <c r="BB138" s="41"/>
      <c r="BC138" s="21">
        <f t="shared" si="128"/>
        <v>0</v>
      </c>
      <c r="BD138" s="29"/>
      <c r="BE138" s="29"/>
      <c r="BF138" s="29"/>
      <c r="BG138" s="29"/>
      <c r="BH138" s="29"/>
      <c r="BI138" s="21">
        <f t="shared" si="129"/>
        <v>0</v>
      </c>
      <c r="BJ138" s="29"/>
      <c r="BK138" s="29"/>
      <c r="BL138" s="29"/>
      <c r="BM138" s="29"/>
      <c r="BN138" s="29"/>
      <c r="BO138" s="29"/>
      <c r="BP138" s="29"/>
      <c r="BQ138" s="29"/>
      <c r="BR138" s="29"/>
      <c r="BS138" s="29"/>
      <c r="BT138" s="29"/>
      <c r="BU138" s="29"/>
      <c r="BV138" s="29"/>
      <c r="BW138" s="29"/>
      <c r="BX138" s="29"/>
      <c r="BY138" s="29"/>
      <c r="BZ138" s="29"/>
      <c r="CA138" s="21">
        <f t="shared" si="138"/>
        <v>0</v>
      </c>
      <c r="CB138" s="29"/>
      <c r="CC138" s="29"/>
      <c r="CD138" s="29"/>
      <c r="CE138" s="29"/>
      <c r="CF138" s="29"/>
      <c r="CG138" s="41"/>
      <c r="CH138" s="21">
        <f t="shared" si="141"/>
        <v>0</v>
      </c>
      <c r="CI138" s="29"/>
      <c r="CJ138" s="29"/>
      <c r="CK138" s="29"/>
      <c r="CL138" s="29"/>
      <c r="CM138" s="29"/>
      <c r="CN138" s="29"/>
      <c r="CO138" s="29"/>
      <c r="CP138" s="21">
        <f t="shared" si="140"/>
        <v>0</v>
      </c>
      <c r="CQ138" s="29"/>
      <c r="CR138" s="29"/>
      <c r="CS138" s="29"/>
      <c r="CT138" s="29"/>
      <c r="CU138" s="29"/>
    </row>
    <row r="139" spans="1:99" x14ac:dyDescent="0.3">
      <c r="A139" s="24"/>
      <c r="B139" s="34">
        <f t="shared" si="130"/>
        <v>0</v>
      </c>
      <c r="C139" s="36">
        <f t="shared" si="180"/>
        <v>0</v>
      </c>
      <c r="D139" s="24">
        <f t="shared" si="181"/>
        <v>0</v>
      </c>
      <c r="E139" s="292">
        <f t="shared" si="189"/>
        <v>0</v>
      </c>
      <c r="F139" s="24">
        <f t="shared" si="185"/>
        <v>0</v>
      </c>
      <c r="G139" s="29"/>
      <c r="H139" s="29"/>
      <c r="I139" s="29"/>
      <c r="J139" s="29"/>
      <c r="K139" s="25"/>
      <c r="L139" s="21">
        <f t="shared" si="132"/>
        <v>0</v>
      </c>
      <c r="M139" s="29"/>
      <c r="N139" s="29"/>
      <c r="O139" s="29"/>
      <c r="P139" s="29"/>
      <c r="Q139" s="29"/>
      <c r="R139" s="21">
        <f t="shared" si="133"/>
        <v>0</v>
      </c>
      <c r="S139" s="29"/>
      <c r="T139" s="29"/>
      <c r="U139" s="29"/>
      <c r="V139" s="29"/>
      <c r="W139" s="29"/>
      <c r="X139" s="21">
        <f t="shared" si="134"/>
        <v>0</v>
      </c>
      <c r="Y139" s="29"/>
      <c r="Z139" s="29"/>
      <c r="AA139" s="29"/>
      <c r="AB139" s="29"/>
      <c r="AC139" s="41"/>
      <c r="AD139" s="21">
        <f t="shared" si="156"/>
        <v>0</v>
      </c>
      <c r="AE139" s="29"/>
      <c r="AF139" s="29"/>
      <c r="AG139" s="29"/>
      <c r="AH139" s="29"/>
      <c r="AI139" s="41"/>
      <c r="AJ139" s="36">
        <f t="shared" si="136"/>
        <v>0</v>
      </c>
      <c r="AK139" s="29"/>
      <c r="AL139" s="29"/>
      <c r="AM139" s="29"/>
      <c r="AN139" s="29"/>
      <c r="AO139" s="29"/>
      <c r="AP139" s="29"/>
      <c r="AQ139" s="21">
        <f t="shared" si="137"/>
        <v>0</v>
      </c>
      <c r="AR139" s="29"/>
      <c r="AS139" s="29"/>
      <c r="AT139" s="29"/>
      <c r="AU139" s="29"/>
      <c r="AV139" s="29"/>
      <c r="AW139" s="214">
        <f t="shared" si="131"/>
        <v>0</v>
      </c>
      <c r="AX139" s="29"/>
      <c r="AY139" s="29"/>
      <c r="AZ139" s="29"/>
      <c r="BA139" s="29"/>
      <c r="BB139" s="41"/>
      <c r="BC139" s="21">
        <f t="shared" si="128"/>
        <v>0</v>
      </c>
      <c r="BD139" s="29"/>
      <c r="BE139" s="29"/>
      <c r="BF139" s="29"/>
      <c r="BG139" s="29"/>
      <c r="BH139" s="29"/>
      <c r="BI139" s="21">
        <f t="shared" si="129"/>
        <v>0</v>
      </c>
      <c r="BJ139" s="29"/>
      <c r="BK139" s="29"/>
      <c r="BL139" s="29"/>
      <c r="BM139" s="29"/>
      <c r="BN139" s="29"/>
      <c r="BO139" s="29"/>
      <c r="BP139" s="29"/>
      <c r="BQ139" s="29"/>
      <c r="BR139" s="29"/>
      <c r="BS139" s="29"/>
      <c r="BT139" s="29"/>
      <c r="BU139" s="29"/>
      <c r="BV139" s="29"/>
      <c r="BW139" s="29"/>
      <c r="BX139" s="29"/>
      <c r="BY139" s="29"/>
      <c r="BZ139" s="29"/>
      <c r="CA139" s="21">
        <f t="shared" si="138"/>
        <v>0</v>
      </c>
      <c r="CB139" s="29"/>
      <c r="CC139" s="29"/>
      <c r="CD139" s="29"/>
      <c r="CE139" s="29"/>
      <c r="CF139" s="29"/>
      <c r="CG139" s="41"/>
      <c r="CH139" s="21">
        <f t="shared" si="141"/>
        <v>0</v>
      </c>
      <c r="CI139" s="29"/>
      <c r="CJ139" s="29"/>
      <c r="CK139" s="29"/>
      <c r="CL139" s="29"/>
      <c r="CM139" s="29"/>
      <c r="CN139" s="29"/>
      <c r="CO139" s="29"/>
      <c r="CP139" s="21">
        <f t="shared" si="140"/>
        <v>0</v>
      </c>
      <c r="CQ139" s="29"/>
      <c r="CR139" s="29"/>
      <c r="CS139" s="29"/>
      <c r="CT139" s="29"/>
      <c r="CU139" s="29"/>
    </row>
    <row r="140" spans="1:99" ht="84" x14ac:dyDescent="0.3">
      <c r="A140" s="24"/>
      <c r="B140" s="34">
        <f t="shared" si="130"/>
        <v>670</v>
      </c>
      <c r="C140" s="36">
        <f t="shared" si="180"/>
        <v>0</v>
      </c>
      <c r="D140" s="24">
        <f t="shared" si="181"/>
        <v>670</v>
      </c>
      <c r="E140" s="292">
        <f t="shared" si="189"/>
        <v>0</v>
      </c>
      <c r="F140" s="24">
        <f t="shared" si="185"/>
        <v>0</v>
      </c>
      <c r="G140" s="29"/>
      <c r="H140" s="29"/>
      <c r="I140" s="29"/>
      <c r="J140" s="29"/>
      <c r="K140" s="25" t="s">
        <v>22</v>
      </c>
      <c r="L140" s="21">
        <f t="shared" si="132"/>
        <v>670</v>
      </c>
      <c r="M140" s="29"/>
      <c r="N140" s="29">
        <v>670</v>
      </c>
      <c r="O140" s="21"/>
      <c r="P140" s="21"/>
      <c r="Q140" s="29"/>
      <c r="R140" s="21">
        <f t="shared" si="133"/>
        <v>0</v>
      </c>
      <c r="S140" s="29"/>
      <c r="T140" s="29"/>
      <c r="U140" s="29"/>
      <c r="V140" s="29"/>
      <c r="W140" s="29"/>
      <c r="X140" s="21">
        <f t="shared" si="134"/>
        <v>0</v>
      </c>
      <c r="Y140" s="29"/>
      <c r="Z140" s="29"/>
      <c r="AA140" s="29"/>
      <c r="AB140" s="29"/>
      <c r="AC140" s="41"/>
      <c r="AD140" s="21">
        <f t="shared" si="156"/>
        <v>0</v>
      </c>
      <c r="AE140" s="29"/>
      <c r="AF140" s="29"/>
      <c r="AG140" s="29"/>
      <c r="AH140" s="29"/>
      <c r="AI140" s="41"/>
      <c r="AJ140" s="36">
        <f t="shared" si="136"/>
        <v>0</v>
      </c>
      <c r="AK140" s="29"/>
      <c r="AL140" s="29"/>
      <c r="AM140" s="29"/>
      <c r="AN140" s="29"/>
      <c r="AO140" s="29"/>
      <c r="AP140" s="29"/>
      <c r="AQ140" s="21">
        <f t="shared" si="137"/>
        <v>0</v>
      </c>
      <c r="AR140" s="29"/>
      <c r="AS140" s="29"/>
      <c r="AT140" s="29"/>
      <c r="AU140" s="29"/>
      <c r="AV140" s="29"/>
      <c r="AW140" s="214">
        <f t="shared" si="131"/>
        <v>0</v>
      </c>
      <c r="AX140" s="29"/>
      <c r="AY140" s="29"/>
      <c r="AZ140" s="29"/>
      <c r="BA140" s="29"/>
      <c r="BB140" s="41"/>
      <c r="BC140" s="21">
        <f t="shared" si="128"/>
        <v>0</v>
      </c>
      <c r="BD140" s="29"/>
      <c r="BE140" s="29"/>
      <c r="BF140" s="29"/>
      <c r="BG140" s="29"/>
      <c r="BH140" s="29"/>
      <c r="BI140" s="21">
        <f t="shared" si="129"/>
        <v>0</v>
      </c>
      <c r="BJ140" s="29"/>
      <c r="BK140" s="29"/>
      <c r="BL140" s="29"/>
      <c r="BM140" s="29"/>
      <c r="BN140" s="29"/>
      <c r="BO140" s="29"/>
      <c r="BP140" s="29"/>
      <c r="BQ140" s="29"/>
      <c r="BR140" s="29"/>
      <c r="BS140" s="29"/>
      <c r="BT140" s="29"/>
      <c r="BU140" s="29"/>
      <c r="BV140" s="29"/>
      <c r="BW140" s="29"/>
      <c r="BX140" s="29"/>
      <c r="BY140" s="29"/>
      <c r="BZ140" s="29"/>
      <c r="CA140" s="21">
        <f t="shared" si="138"/>
        <v>0</v>
      </c>
      <c r="CB140" s="29"/>
      <c r="CC140" s="29"/>
      <c r="CD140" s="29"/>
      <c r="CE140" s="29"/>
      <c r="CF140" s="29"/>
      <c r="CG140" s="41"/>
      <c r="CH140" s="21">
        <f t="shared" si="141"/>
        <v>0</v>
      </c>
      <c r="CI140" s="29"/>
      <c r="CJ140" s="29"/>
      <c r="CK140" s="29"/>
      <c r="CL140" s="29"/>
      <c r="CM140" s="29"/>
      <c r="CN140" s="29"/>
      <c r="CO140" s="29"/>
      <c r="CP140" s="21">
        <f t="shared" si="140"/>
        <v>0</v>
      </c>
      <c r="CQ140" s="29"/>
      <c r="CR140" s="29"/>
      <c r="CS140" s="29"/>
      <c r="CT140" s="29"/>
      <c r="CU140" s="29"/>
    </row>
    <row r="141" spans="1:99" ht="84" x14ac:dyDescent="0.3">
      <c r="A141" s="24"/>
      <c r="B141" s="34">
        <f t="shared" si="130"/>
        <v>851.6</v>
      </c>
      <c r="C141" s="36">
        <f t="shared" si="180"/>
        <v>0</v>
      </c>
      <c r="D141" s="24">
        <f t="shared" si="181"/>
        <v>851.6</v>
      </c>
      <c r="E141" s="292">
        <f t="shared" si="189"/>
        <v>0</v>
      </c>
      <c r="F141" s="24">
        <f t="shared" si="185"/>
        <v>0</v>
      </c>
      <c r="G141" s="29"/>
      <c r="H141" s="29"/>
      <c r="I141" s="29"/>
      <c r="J141" s="29"/>
      <c r="K141" s="25" t="s">
        <v>199</v>
      </c>
      <c r="L141" s="21">
        <f t="shared" si="132"/>
        <v>851.6</v>
      </c>
      <c r="M141" s="29"/>
      <c r="N141" s="29">
        <v>851.6</v>
      </c>
      <c r="O141" s="21"/>
      <c r="P141" s="21"/>
      <c r="Q141" s="29"/>
      <c r="R141" s="21">
        <f t="shared" si="133"/>
        <v>0</v>
      </c>
      <c r="S141" s="29"/>
      <c r="T141" s="29"/>
      <c r="U141" s="29"/>
      <c r="V141" s="29"/>
      <c r="W141" s="29"/>
      <c r="X141" s="21">
        <f t="shared" si="134"/>
        <v>0</v>
      </c>
      <c r="Y141" s="29"/>
      <c r="Z141" s="29"/>
      <c r="AA141" s="29"/>
      <c r="AB141" s="29"/>
      <c r="AC141" s="41"/>
      <c r="AD141" s="21">
        <f t="shared" si="156"/>
        <v>0</v>
      </c>
      <c r="AE141" s="29"/>
      <c r="AF141" s="29"/>
      <c r="AG141" s="29"/>
      <c r="AH141" s="29"/>
      <c r="AI141" s="41"/>
      <c r="AJ141" s="36">
        <f t="shared" si="136"/>
        <v>0</v>
      </c>
      <c r="AK141" s="29"/>
      <c r="AL141" s="29"/>
      <c r="AM141" s="29"/>
      <c r="AN141" s="29"/>
      <c r="AO141" s="29"/>
      <c r="AP141" s="29"/>
      <c r="AQ141" s="21">
        <f t="shared" si="137"/>
        <v>0</v>
      </c>
      <c r="AR141" s="29"/>
      <c r="AS141" s="29"/>
      <c r="AT141" s="29"/>
      <c r="AU141" s="29"/>
      <c r="AV141" s="29"/>
      <c r="AW141" s="214">
        <f t="shared" si="131"/>
        <v>0</v>
      </c>
      <c r="AX141" s="29"/>
      <c r="AY141" s="29"/>
      <c r="AZ141" s="29"/>
      <c r="BA141" s="29"/>
      <c r="BB141" s="41"/>
      <c r="BC141" s="21">
        <f t="shared" ref="BC141:BC176" si="190">SUM(BE141:BG141)</f>
        <v>0</v>
      </c>
      <c r="BD141" s="29"/>
      <c r="BE141" s="29"/>
      <c r="BF141" s="29"/>
      <c r="BG141" s="29"/>
      <c r="BH141" s="29"/>
      <c r="BI141" s="21">
        <f t="shared" ref="BI141:BI176" si="191">SUM(BK141:BM141)</f>
        <v>0</v>
      </c>
      <c r="BJ141" s="29"/>
      <c r="BK141" s="29"/>
      <c r="BL141" s="29"/>
      <c r="BM141" s="29"/>
      <c r="BN141" s="29"/>
      <c r="BO141" s="29"/>
      <c r="BP141" s="29"/>
      <c r="BQ141" s="29"/>
      <c r="BR141" s="29"/>
      <c r="BS141" s="29"/>
      <c r="BT141" s="29"/>
      <c r="BU141" s="29"/>
      <c r="BV141" s="29"/>
      <c r="BW141" s="29"/>
      <c r="BX141" s="29"/>
      <c r="BY141" s="29"/>
      <c r="BZ141" s="29"/>
      <c r="CA141" s="21">
        <f t="shared" si="138"/>
        <v>0</v>
      </c>
      <c r="CB141" s="29"/>
      <c r="CC141" s="29"/>
      <c r="CD141" s="29"/>
      <c r="CE141" s="29"/>
      <c r="CF141" s="29"/>
      <c r="CG141" s="41"/>
      <c r="CH141" s="21">
        <f t="shared" si="141"/>
        <v>0</v>
      </c>
      <c r="CI141" s="29"/>
      <c r="CJ141" s="29"/>
      <c r="CK141" s="29"/>
      <c r="CL141" s="29"/>
      <c r="CM141" s="29"/>
      <c r="CN141" s="29"/>
      <c r="CO141" s="29"/>
      <c r="CP141" s="21">
        <f t="shared" si="140"/>
        <v>0</v>
      </c>
      <c r="CQ141" s="29"/>
      <c r="CR141" s="29"/>
      <c r="CS141" s="29"/>
      <c r="CT141" s="29"/>
      <c r="CU141" s="29"/>
    </row>
    <row r="142" spans="1:99" ht="84" x14ac:dyDescent="0.3">
      <c r="A142" s="24"/>
      <c r="B142" s="34">
        <f t="shared" si="130"/>
        <v>500</v>
      </c>
      <c r="C142" s="36">
        <f t="shared" si="180"/>
        <v>0</v>
      </c>
      <c r="D142" s="24">
        <f t="shared" si="181"/>
        <v>500</v>
      </c>
      <c r="E142" s="292">
        <f t="shared" si="189"/>
        <v>0</v>
      </c>
      <c r="F142" s="24">
        <f t="shared" si="185"/>
        <v>0</v>
      </c>
      <c r="G142" s="29"/>
      <c r="H142" s="29"/>
      <c r="I142" s="29"/>
      <c r="J142" s="29"/>
      <c r="K142" s="25" t="s">
        <v>23</v>
      </c>
      <c r="L142" s="21">
        <f t="shared" si="132"/>
        <v>500</v>
      </c>
      <c r="M142" s="29"/>
      <c r="N142" s="29">
        <v>500</v>
      </c>
      <c r="O142" s="21"/>
      <c r="P142" s="21"/>
      <c r="Q142" s="29"/>
      <c r="R142" s="21">
        <f t="shared" si="133"/>
        <v>0</v>
      </c>
      <c r="S142" s="29"/>
      <c r="T142" s="29"/>
      <c r="U142" s="29"/>
      <c r="V142" s="29"/>
      <c r="W142" s="29"/>
      <c r="X142" s="21">
        <f t="shared" si="134"/>
        <v>0</v>
      </c>
      <c r="Y142" s="29"/>
      <c r="Z142" s="29"/>
      <c r="AA142" s="29"/>
      <c r="AB142" s="29"/>
      <c r="AC142" s="41"/>
      <c r="AD142" s="21">
        <f t="shared" si="156"/>
        <v>0</v>
      </c>
      <c r="AE142" s="29"/>
      <c r="AF142" s="29"/>
      <c r="AG142" s="29"/>
      <c r="AH142" s="29"/>
      <c r="AI142" s="41"/>
      <c r="AJ142" s="36">
        <f t="shared" si="136"/>
        <v>0</v>
      </c>
      <c r="AK142" s="29"/>
      <c r="AL142" s="29"/>
      <c r="AM142" s="29"/>
      <c r="AN142" s="29"/>
      <c r="AO142" s="29"/>
      <c r="AP142" s="29"/>
      <c r="AQ142" s="21">
        <f t="shared" si="137"/>
        <v>0</v>
      </c>
      <c r="AR142" s="29"/>
      <c r="AS142" s="29"/>
      <c r="AT142" s="29"/>
      <c r="AU142" s="29"/>
      <c r="AV142" s="29"/>
      <c r="AW142" s="214">
        <f t="shared" si="131"/>
        <v>0</v>
      </c>
      <c r="AX142" s="29"/>
      <c r="AY142" s="29"/>
      <c r="AZ142" s="29"/>
      <c r="BA142" s="29"/>
      <c r="BB142" s="41"/>
      <c r="BC142" s="21">
        <f t="shared" si="190"/>
        <v>0</v>
      </c>
      <c r="BD142" s="29"/>
      <c r="BE142" s="29"/>
      <c r="BF142" s="29"/>
      <c r="BG142" s="29"/>
      <c r="BH142" s="29"/>
      <c r="BI142" s="21">
        <f t="shared" si="191"/>
        <v>0</v>
      </c>
      <c r="BJ142" s="29"/>
      <c r="BK142" s="29"/>
      <c r="BL142" s="29"/>
      <c r="BM142" s="29"/>
      <c r="BN142" s="29"/>
      <c r="BO142" s="29"/>
      <c r="BP142" s="29"/>
      <c r="BQ142" s="29"/>
      <c r="BR142" s="29"/>
      <c r="BS142" s="29"/>
      <c r="BT142" s="29"/>
      <c r="BU142" s="29"/>
      <c r="BV142" s="29"/>
      <c r="BW142" s="29"/>
      <c r="BX142" s="29"/>
      <c r="BY142" s="29"/>
      <c r="BZ142" s="29"/>
      <c r="CA142" s="21">
        <f t="shared" si="138"/>
        <v>0</v>
      </c>
      <c r="CB142" s="29"/>
      <c r="CC142" s="29"/>
      <c r="CD142" s="29"/>
      <c r="CE142" s="29"/>
      <c r="CF142" s="29"/>
      <c r="CG142" s="41"/>
      <c r="CH142" s="21">
        <f t="shared" si="141"/>
        <v>0</v>
      </c>
      <c r="CI142" s="29"/>
      <c r="CJ142" s="29"/>
      <c r="CK142" s="29"/>
      <c r="CL142" s="29"/>
      <c r="CM142" s="29"/>
      <c r="CN142" s="29"/>
      <c r="CO142" s="29"/>
      <c r="CP142" s="21">
        <f t="shared" si="140"/>
        <v>0</v>
      </c>
      <c r="CQ142" s="29"/>
      <c r="CR142" s="29"/>
      <c r="CS142" s="29"/>
      <c r="CT142" s="29"/>
      <c r="CU142" s="29"/>
    </row>
    <row r="143" spans="1:99" x14ac:dyDescent="0.3">
      <c r="A143" s="24"/>
      <c r="B143" s="34">
        <f t="shared" si="130"/>
        <v>0</v>
      </c>
      <c r="C143" s="36">
        <f t="shared" si="180"/>
        <v>0</v>
      </c>
      <c r="D143" s="24">
        <f t="shared" si="181"/>
        <v>0</v>
      </c>
      <c r="E143" s="292">
        <f t="shared" si="189"/>
        <v>0</v>
      </c>
      <c r="F143" s="24">
        <f t="shared" si="185"/>
        <v>0</v>
      </c>
      <c r="G143" s="29"/>
      <c r="H143" s="29"/>
      <c r="I143" s="29"/>
      <c r="J143" s="29"/>
      <c r="K143" s="25"/>
      <c r="L143" s="21">
        <f t="shared" si="132"/>
        <v>0</v>
      </c>
      <c r="M143" s="29"/>
      <c r="N143" s="29"/>
      <c r="O143" s="29"/>
      <c r="P143" s="29"/>
      <c r="Q143" s="29"/>
      <c r="R143" s="21">
        <f t="shared" si="133"/>
        <v>0</v>
      </c>
      <c r="S143" s="29"/>
      <c r="T143" s="29"/>
      <c r="U143" s="29"/>
      <c r="V143" s="29"/>
      <c r="W143" s="29"/>
      <c r="X143" s="21">
        <f t="shared" si="134"/>
        <v>0</v>
      </c>
      <c r="Y143" s="29"/>
      <c r="Z143" s="29"/>
      <c r="AA143" s="29"/>
      <c r="AB143" s="29"/>
      <c r="AC143" s="41"/>
      <c r="AD143" s="21">
        <f t="shared" si="156"/>
        <v>0</v>
      </c>
      <c r="AE143" s="29"/>
      <c r="AF143" s="29"/>
      <c r="AG143" s="29"/>
      <c r="AH143" s="29"/>
      <c r="AI143" s="41"/>
      <c r="AJ143" s="36">
        <f t="shared" si="136"/>
        <v>0</v>
      </c>
      <c r="AK143" s="29"/>
      <c r="AL143" s="29"/>
      <c r="AM143" s="29"/>
      <c r="AN143" s="29"/>
      <c r="AO143" s="29"/>
      <c r="AP143" s="29"/>
      <c r="AQ143" s="21">
        <f t="shared" si="137"/>
        <v>0</v>
      </c>
      <c r="AR143" s="29"/>
      <c r="AS143" s="29"/>
      <c r="AT143" s="29"/>
      <c r="AU143" s="29"/>
      <c r="AV143" s="29"/>
      <c r="AW143" s="214">
        <f t="shared" si="131"/>
        <v>0</v>
      </c>
      <c r="AX143" s="29"/>
      <c r="AY143" s="29"/>
      <c r="AZ143" s="29"/>
      <c r="BA143" s="29"/>
      <c r="BB143" s="41"/>
      <c r="BC143" s="21">
        <f t="shared" si="190"/>
        <v>0</v>
      </c>
      <c r="BD143" s="29"/>
      <c r="BE143" s="29"/>
      <c r="BF143" s="29"/>
      <c r="BG143" s="29"/>
      <c r="BH143" s="29"/>
      <c r="BI143" s="21">
        <f t="shared" si="191"/>
        <v>0</v>
      </c>
      <c r="BJ143" s="29"/>
      <c r="BK143" s="29"/>
      <c r="BL143" s="29"/>
      <c r="BM143" s="29"/>
      <c r="BN143" s="29"/>
      <c r="BO143" s="29"/>
      <c r="BP143" s="29"/>
      <c r="BQ143" s="29"/>
      <c r="BR143" s="29"/>
      <c r="BS143" s="29"/>
      <c r="BT143" s="29"/>
      <c r="BU143" s="29"/>
      <c r="BV143" s="29"/>
      <c r="BW143" s="29"/>
      <c r="BX143" s="29"/>
      <c r="BY143" s="29"/>
      <c r="BZ143" s="29"/>
      <c r="CA143" s="21">
        <f t="shared" si="138"/>
        <v>0</v>
      </c>
      <c r="CB143" s="29"/>
      <c r="CC143" s="29"/>
      <c r="CD143" s="29"/>
      <c r="CE143" s="29"/>
      <c r="CF143" s="29"/>
      <c r="CG143" s="41"/>
      <c r="CH143" s="21">
        <f t="shared" si="141"/>
        <v>0</v>
      </c>
      <c r="CI143" s="29"/>
      <c r="CJ143" s="29"/>
      <c r="CK143" s="29"/>
      <c r="CL143" s="29"/>
      <c r="CM143" s="29"/>
      <c r="CN143" s="29"/>
      <c r="CO143" s="29"/>
      <c r="CP143" s="21">
        <f t="shared" si="140"/>
        <v>0</v>
      </c>
      <c r="CQ143" s="29"/>
      <c r="CR143" s="29"/>
      <c r="CS143" s="29"/>
      <c r="CT143" s="29"/>
      <c r="CU143" s="29"/>
    </row>
    <row r="144" spans="1:99" ht="50.4" x14ac:dyDescent="0.3">
      <c r="A144" s="24"/>
      <c r="B144" s="34">
        <f t="shared" si="130"/>
        <v>1200</v>
      </c>
      <c r="C144" s="36">
        <f t="shared" si="180"/>
        <v>0</v>
      </c>
      <c r="D144" s="24">
        <f t="shared" si="181"/>
        <v>0</v>
      </c>
      <c r="E144" s="292">
        <f t="shared" si="189"/>
        <v>1200</v>
      </c>
      <c r="F144" s="24">
        <f t="shared" si="185"/>
        <v>0</v>
      </c>
      <c r="G144" s="29"/>
      <c r="H144" s="29"/>
      <c r="I144" s="29"/>
      <c r="J144" s="29"/>
      <c r="K144" s="232" t="s">
        <v>201</v>
      </c>
      <c r="L144" s="21">
        <f t="shared" si="132"/>
        <v>1200</v>
      </c>
      <c r="M144" s="29"/>
      <c r="N144" s="29"/>
      <c r="O144" s="29">
        <v>1200</v>
      </c>
      <c r="P144" s="29"/>
      <c r="Q144" s="29"/>
      <c r="R144" s="21">
        <f t="shared" si="133"/>
        <v>0</v>
      </c>
      <c r="S144" s="29"/>
      <c r="T144" s="29"/>
      <c r="U144" s="29"/>
      <c r="V144" s="29"/>
      <c r="W144" s="29"/>
      <c r="X144" s="21">
        <f t="shared" si="134"/>
        <v>0</v>
      </c>
      <c r="Y144" s="29"/>
      <c r="Z144" s="29"/>
      <c r="AA144" s="29"/>
      <c r="AB144" s="29"/>
      <c r="AC144" s="41"/>
      <c r="AD144" s="21">
        <f t="shared" si="156"/>
        <v>0</v>
      </c>
      <c r="AE144" s="29"/>
      <c r="AF144" s="29"/>
      <c r="AG144" s="29"/>
      <c r="AH144" s="29"/>
      <c r="AI144" s="41"/>
      <c r="AJ144" s="36">
        <f t="shared" si="136"/>
        <v>0</v>
      </c>
      <c r="AK144" s="29"/>
      <c r="AL144" s="29"/>
      <c r="AM144" s="29"/>
      <c r="AN144" s="29"/>
      <c r="AO144" s="29"/>
      <c r="AP144" s="29"/>
      <c r="AQ144" s="21">
        <f t="shared" si="137"/>
        <v>0</v>
      </c>
      <c r="AR144" s="29"/>
      <c r="AS144" s="29"/>
      <c r="AT144" s="29"/>
      <c r="AU144" s="29"/>
      <c r="AV144" s="29"/>
      <c r="AW144" s="214">
        <f t="shared" si="131"/>
        <v>0</v>
      </c>
      <c r="AX144" s="29"/>
      <c r="AY144" s="29"/>
      <c r="AZ144" s="29"/>
      <c r="BA144" s="29"/>
      <c r="BB144" s="41"/>
      <c r="BC144" s="21">
        <f t="shared" si="190"/>
        <v>0</v>
      </c>
      <c r="BD144" s="29"/>
      <c r="BE144" s="29"/>
      <c r="BF144" s="29"/>
      <c r="BG144" s="29"/>
      <c r="BH144" s="29"/>
      <c r="BI144" s="21">
        <f t="shared" si="191"/>
        <v>0</v>
      </c>
      <c r="BJ144" s="29"/>
      <c r="BK144" s="29"/>
      <c r="BL144" s="29"/>
      <c r="BM144" s="29"/>
      <c r="BN144" s="29"/>
      <c r="BO144" s="29"/>
      <c r="BP144" s="29"/>
      <c r="BQ144" s="29"/>
      <c r="BR144" s="29"/>
      <c r="BS144" s="29"/>
      <c r="BT144" s="29"/>
      <c r="BU144" s="29"/>
      <c r="BV144" s="29"/>
      <c r="BW144" s="29"/>
      <c r="BX144" s="29"/>
      <c r="BY144" s="29"/>
      <c r="BZ144" s="29"/>
      <c r="CA144" s="21">
        <f t="shared" si="138"/>
        <v>0</v>
      </c>
      <c r="CB144" s="29"/>
      <c r="CC144" s="29"/>
      <c r="CD144" s="29"/>
      <c r="CE144" s="29"/>
      <c r="CF144" s="29"/>
      <c r="CG144" s="41"/>
      <c r="CH144" s="21">
        <f t="shared" si="141"/>
        <v>0</v>
      </c>
      <c r="CI144" s="29"/>
      <c r="CJ144" s="29"/>
      <c r="CK144" s="29"/>
      <c r="CL144" s="29"/>
      <c r="CM144" s="29"/>
      <c r="CN144" s="29"/>
      <c r="CO144" s="29"/>
      <c r="CP144" s="21">
        <f t="shared" si="140"/>
        <v>0</v>
      </c>
      <c r="CQ144" s="29"/>
      <c r="CR144" s="29"/>
      <c r="CS144" s="29"/>
      <c r="CT144" s="29"/>
      <c r="CU144" s="29"/>
    </row>
    <row r="145" spans="1:99" ht="50.4" x14ac:dyDescent="0.3">
      <c r="A145" s="24"/>
      <c r="B145" s="34">
        <f t="shared" si="130"/>
        <v>550</v>
      </c>
      <c r="C145" s="36">
        <f>I145+Y134+S145+Y145+AE145+AK145+AR145+AX145+BD145+BP145+BS145+BV145+BY145+CB145+CI145</f>
        <v>0</v>
      </c>
      <c r="D145" s="24">
        <f>Z134+T145+AF145+AL145+AS145+BE145+CJ145</f>
        <v>0</v>
      </c>
      <c r="E145" s="292">
        <f t="shared" si="189"/>
        <v>0</v>
      </c>
      <c r="F145" s="24">
        <f t="shared" si="185"/>
        <v>550</v>
      </c>
      <c r="G145" s="29"/>
      <c r="H145" s="29"/>
      <c r="I145" s="29"/>
      <c r="J145" s="29"/>
      <c r="K145" s="231" t="s">
        <v>202</v>
      </c>
      <c r="L145" s="21">
        <f t="shared" si="132"/>
        <v>550</v>
      </c>
      <c r="M145" s="29"/>
      <c r="N145" s="29"/>
      <c r="O145" s="29"/>
      <c r="P145" s="29">
        <v>550</v>
      </c>
      <c r="Q145" s="29"/>
      <c r="R145" s="21">
        <f t="shared" si="133"/>
        <v>0</v>
      </c>
      <c r="S145" s="29"/>
      <c r="T145" s="29"/>
      <c r="U145" s="29"/>
      <c r="V145" s="29"/>
      <c r="W145" s="29"/>
      <c r="X145" s="21">
        <f t="shared" si="134"/>
        <v>0</v>
      </c>
      <c r="Y145" s="29"/>
      <c r="Z145" s="29"/>
      <c r="AA145" s="29"/>
      <c r="AB145" s="29"/>
      <c r="AC145" s="41"/>
      <c r="AD145" s="21">
        <f t="shared" si="156"/>
        <v>0</v>
      </c>
      <c r="AE145" s="29"/>
      <c r="AF145" s="29"/>
      <c r="AG145" s="29"/>
      <c r="AH145" s="29"/>
      <c r="AI145" s="41"/>
      <c r="AJ145" s="36">
        <f t="shared" si="136"/>
        <v>0</v>
      </c>
      <c r="AK145" s="29"/>
      <c r="AL145" s="29"/>
      <c r="AM145" s="29"/>
      <c r="AN145" s="29"/>
      <c r="AO145" s="29"/>
      <c r="AP145" s="29"/>
      <c r="AQ145" s="21">
        <f t="shared" si="137"/>
        <v>0</v>
      </c>
      <c r="AR145" s="29"/>
      <c r="AS145" s="29"/>
      <c r="AT145" s="29"/>
      <c r="AU145" s="29"/>
      <c r="AV145" s="29"/>
      <c r="AW145" s="214">
        <f t="shared" si="131"/>
        <v>0</v>
      </c>
      <c r="AX145" s="29"/>
      <c r="AY145" s="29"/>
      <c r="AZ145" s="29"/>
      <c r="BA145" s="29"/>
      <c r="BB145" s="41"/>
      <c r="BC145" s="21">
        <f t="shared" si="190"/>
        <v>0</v>
      </c>
      <c r="BD145" s="29"/>
      <c r="BE145" s="29"/>
      <c r="BF145" s="29"/>
      <c r="BG145" s="29"/>
      <c r="BH145" s="29"/>
      <c r="BI145" s="21">
        <f t="shared" si="191"/>
        <v>0</v>
      </c>
      <c r="BJ145" s="29"/>
      <c r="BK145" s="29"/>
      <c r="BL145" s="29"/>
      <c r="BM145" s="29"/>
      <c r="BN145" s="29"/>
      <c r="BO145" s="29"/>
      <c r="BP145" s="29"/>
      <c r="BQ145" s="29"/>
      <c r="BR145" s="29"/>
      <c r="BS145" s="29"/>
      <c r="BT145" s="29"/>
      <c r="BU145" s="29"/>
      <c r="BV145" s="29"/>
      <c r="BW145" s="29"/>
      <c r="BX145" s="29"/>
      <c r="BY145" s="29"/>
      <c r="BZ145" s="29"/>
      <c r="CA145" s="21">
        <f t="shared" si="138"/>
        <v>0</v>
      </c>
      <c r="CB145" s="29"/>
      <c r="CC145" s="29"/>
      <c r="CD145" s="29"/>
      <c r="CE145" s="29"/>
      <c r="CF145" s="29"/>
      <c r="CG145" s="41"/>
      <c r="CH145" s="21">
        <f t="shared" si="141"/>
        <v>0</v>
      </c>
      <c r="CI145" s="29"/>
      <c r="CJ145" s="29"/>
      <c r="CK145" s="29"/>
      <c r="CL145" s="29"/>
      <c r="CM145" s="29"/>
      <c r="CN145" s="29"/>
      <c r="CO145" s="29"/>
      <c r="CP145" s="21">
        <f t="shared" si="140"/>
        <v>0</v>
      </c>
      <c r="CQ145" s="29"/>
      <c r="CR145" s="29"/>
      <c r="CS145" s="29"/>
      <c r="CT145" s="29"/>
      <c r="CU145" s="29" t="s">
        <v>169</v>
      </c>
    </row>
    <row r="146" spans="1:99" ht="27.6" x14ac:dyDescent="0.3">
      <c r="A146" s="24"/>
      <c r="B146" s="34">
        <f t="shared" si="130"/>
        <v>600</v>
      </c>
      <c r="C146" s="36">
        <f>I146+CB134+S146+Y146+AE146+AK146+AR146+AX146+BD146+BP146+BS146+BV146+BY146+CB146+CI146</f>
        <v>0</v>
      </c>
      <c r="D146" s="24">
        <f>CC134+T146+AF146+AL146+AS146+BE146+CJ146</f>
        <v>0</v>
      </c>
      <c r="E146" s="292">
        <f t="shared" si="189"/>
        <v>600</v>
      </c>
      <c r="F146" s="24">
        <f t="shared" si="185"/>
        <v>0</v>
      </c>
      <c r="G146" s="29"/>
      <c r="H146" s="29"/>
      <c r="I146" s="29"/>
      <c r="J146" s="29"/>
      <c r="K146" s="346" t="s">
        <v>828</v>
      </c>
      <c r="L146" s="21">
        <f t="shared" si="132"/>
        <v>600</v>
      </c>
      <c r="M146" s="29"/>
      <c r="N146" s="29"/>
      <c r="O146" s="32">
        <v>600</v>
      </c>
      <c r="P146" s="29"/>
      <c r="Q146" s="29"/>
      <c r="R146" s="21">
        <f t="shared" si="133"/>
        <v>0</v>
      </c>
      <c r="S146" s="29"/>
      <c r="T146" s="29"/>
      <c r="U146" s="29"/>
      <c r="V146" s="29"/>
      <c r="W146" s="29"/>
      <c r="X146" s="21">
        <f t="shared" si="134"/>
        <v>0</v>
      </c>
      <c r="Y146" s="29"/>
      <c r="Z146" s="29"/>
      <c r="AA146" s="29"/>
      <c r="AB146" s="29"/>
      <c r="AC146" s="41"/>
      <c r="AD146" s="21">
        <f t="shared" si="156"/>
        <v>0</v>
      </c>
      <c r="AE146" s="29"/>
      <c r="AF146" s="29"/>
      <c r="AG146" s="29"/>
      <c r="AH146" s="29"/>
      <c r="AI146" s="41"/>
      <c r="AJ146" s="36">
        <f t="shared" si="136"/>
        <v>0</v>
      </c>
      <c r="AK146" s="29"/>
      <c r="AL146" s="29"/>
      <c r="AM146" s="29"/>
      <c r="AN146" s="29"/>
      <c r="AO146" s="29"/>
      <c r="AP146" s="29"/>
      <c r="AQ146" s="21">
        <f t="shared" si="137"/>
        <v>0</v>
      </c>
      <c r="AR146" s="29"/>
      <c r="AS146" s="29"/>
      <c r="AT146" s="29"/>
      <c r="AU146" s="29"/>
      <c r="AV146" s="29"/>
      <c r="AW146" s="214">
        <f t="shared" si="131"/>
        <v>0</v>
      </c>
      <c r="AX146" s="29"/>
      <c r="AY146" s="29"/>
      <c r="AZ146" s="29"/>
      <c r="BA146" s="29"/>
      <c r="BB146" s="41"/>
      <c r="BC146" s="21">
        <f t="shared" si="190"/>
        <v>0</v>
      </c>
      <c r="BD146" s="29"/>
      <c r="BE146" s="29"/>
      <c r="BF146" s="29"/>
      <c r="BG146" s="29"/>
      <c r="BH146" s="29"/>
      <c r="BI146" s="21">
        <f t="shared" si="191"/>
        <v>0</v>
      </c>
      <c r="BJ146" s="29"/>
      <c r="BK146" s="29"/>
      <c r="BL146" s="29"/>
      <c r="BM146" s="29"/>
      <c r="BN146" s="29"/>
      <c r="BO146" s="29"/>
      <c r="BP146" s="29"/>
      <c r="BQ146" s="29"/>
      <c r="BR146" s="29"/>
      <c r="BS146" s="29"/>
      <c r="BT146" s="29"/>
      <c r="BU146" s="29"/>
      <c r="BV146" s="29"/>
      <c r="BW146" s="29"/>
      <c r="BX146" s="29"/>
      <c r="BY146" s="29"/>
      <c r="BZ146" s="29"/>
      <c r="CA146" s="21">
        <f t="shared" si="138"/>
        <v>0</v>
      </c>
      <c r="CB146" s="29"/>
      <c r="CC146" s="29"/>
      <c r="CD146" s="29"/>
      <c r="CE146" s="29"/>
      <c r="CF146" s="29"/>
      <c r="CG146" s="41"/>
      <c r="CH146" s="21">
        <f t="shared" si="141"/>
        <v>0</v>
      </c>
      <c r="CI146" s="29"/>
      <c r="CJ146" s="29"/>
      <c r="CK146" s="29"/>
      <c r="CL146" s="29"/>
      <c r="CM146" s="29"/>
      <c r="CN146" s="29"/>
      <c r="CO146" s="29"/>
      <c r="CP146" s="21">
        <f t="shared" si="140"/>
        <v>0</v>
      </c>
      <c r="CQ146" s="29"/>
      <c r="CR146" s="29"/>
      <c r="CS146" s="29"/>
      <c r="CT146" s="29"/>
      <c r="CU146" s="29"/>
    </row>
    <row r="147" spans="1:99" x14ac:dyDescent="0.3">
      <c r="A147" s="24"/>
      <c r="B147" s="34">
        <f t="shared" ref="B147:B176" si="192">H147+L147+R147+X147+AD147+AJ147+AQ147+AW147+BC147+BO147+BR147+BU147+BX147+CA147+CH147+CP147</f>
        <v>0</v>
      </c>
      <c r="C147" s="36">
        <f t="shared" si="180"/>
        <v>0</v>
      </c>
      <c r="D147" s="24">
        <f t="shared" ref="D147:D160" si="193">N147+T147+AF147+AL147+AS147+BE147+CJ147</f>
        <v>0</v>
      </c>
      <c r="E147" s="292">
        <f t="shared" si="189"/>
        <v>0</v>
      </c>
      <c r="F147" s="24">
        <f t="shared" si="185"/>
        <v>0</v>
      </c>
      <c r="G147" s="29"/>
      <c r="H147" s="29"/>
      <c r="I147" s="29"/>
      <c r="J147" s="29"/>
      <c r="K147" s="25"/>
      <c r="L147" s="21">
        <f t="shared" si="132"/>
        <v>0</v>
      </c>
      <c r="M147" s="29"/>
      <c r="N147" s="29"/>
      <c r="O147" s="29"/>
      <c r="P147" s="29"/>
      <c r="Q147" s="29"/>
      <c r="R147" s="21">
        <f t="shared" si="133"/>
        <v>0</v>
      </c>
      <c r="S147" s="29"/>
      <c r="T147" s="29"/>
      <c r="U147" s="29"/>
      <c r="V147" s="29"/>
      <c r="W147" s="29"/>
      <c r="X147" s="21">
        <f t="shared" si="134"/>
        <v>0</v>
      </c>
      <c r="Y147" s="29"/>
      <c r="Z147" s="29"/>
      <c r="AA147" s="29"/>
      <c r="AB147" s="29"/>
      <c r="AC147" s="41"/>
      <c r="AD147" s="21">
        <f t="shared" si="156"/>
        <v>0</v>
      </c>
      <c r="AE147" s="29"/>
      <c r="AF147" s="29"/>
      <c r="AG147" s="29"/>
      <c r="AH147" s="29"/>
      <c r="AI147" s="41"/>
      <c r="AJ147" s="36">
        <f t="shared" si="136"/>
        <v>0</v>
      </c>
      <c r="AK147" s="29"/>
      <c r="AL147" s="29"/>
      <c r="AM147" s="29"/>
      <c r="AN147" s="29"/>
      <c r="AO147" s="29"/>
      <c r="AP147" s="29"/>
      <c r="AQ147" s="21">
        <f t="shared" si="137"/>
        <v>0</v>
      </c>
      <c r="AR147" s="29"/>
      <c r="AS147" s="29"/>
      <c r="AT147" s="29"/>
      <c r="AU147" s="29"/>
      <c r="AV147" s="29"/>
      <c r="AW147" s="214">
        <f t="shared" ref="AW147:AW176" si="194">SUM(AY147:BA147)</f>
        <v>0</v>
      </c>
      <c r="AX147" s="29"/>
      <c r="AY147" s="29"/>
      <c r="AZ147" s="29"/>
      <c r="BA147" s="29"/>
      <c r="BB147" s="41"/>
      <c r="BC147" s="21">
        <f t="shared" si="190"/>
        <v>0</v>
      </c>
      <c r="BD147" s="29"/>
      <c r="BE147" s="29"/>
      <c r="BF147" s="29"/>
      <c r="BG147" s="29"/>
      <c r="BH147" s="29"/>
      <c r="BI147" s="21">
        <f t="shared" si="191"/>
        <v>0</v>
      </c>
      <c r="BJ147" s="29"/>
      <c r="BK147" s="29"/>
      <c r="BL147" s="29"/>
      <c r="BM147" s="29"/>
      <c r="BN147" s="29"/>
      <c r="BO147" s="29"/>
      <c r="BP147" s="29"/>
      <c r="BQ147" s="29"/>
      <c r="BR147" s="29"/>
      <c r="BS147" s="29"/>
      <c r="BT147" s="29"/>
      <c r="BU147" s="29"/>
      <c r="BV147" s="29"/>
      <c r="BW147" s="29"/>
      <c r="BX147" s="29"/>
      <c r="BY147" s="29"/>
      <c r="BZ147" s="29"/>
      <c r="CA147" s="21">
        <f t="shared" si="138"/>
        <v>0</v>
      </c>
      <c r="CB147" s="29"/>
      <c r="CC147" s="29"/>
      <c r="CD147" s="29"/>
      <c r="CE147" s="29"/>
      <c r="CF147" s="29"/>
      <c r="CG147" s="41"/>
      <c r="CH147" s="21">
        <f t="shared" si="141"/>
        <v>0</v>
      </c>
      <c r="CI147" s="29"/>
      <c r="CJ147" s="29"/>
      <c r="CK147" s="29"/>
      <c r="CL147" s="29"/>
      <c r="CM147" s="29"/>
      <c r="CN147" s="29"/>
      <c r="CO147" s="29"/>
      <c r="CP147" s="21">
        <f t="shared" si="140"/>
        <v>0</v>
      </c>
      <c r="CQ147" s="29"/>
      <c r="CR147" s="29"/>
      <c r="CS147" s="29"/>
      <c r="CT147" s="29"/>
      <c r="CU147" s="29"/>
    </row>
    <row r="148" spans="1:99" x14ac:dyDescent="0.3">
      <c r="A148" s="24"/>
      <c r="B148" s="34">
        <f t="shared" si="192"/>
        <v>0</v>
      </c>
      <c r="C148" s="36">
        <f t="shared" si="180"/>
        <v>0</v>
      </c>
      <c r="D148" s="24">
        <f t="shared" si="193"/>
        <v>0</v>
      </c>
      <c r="E148" s="292">
        <f t="shared" si="189"/>
        <v>0</v>
      </c>
      <c r="F148" s="24">
        <f t="shared" si="185"/>
        <v>0</v>
      </c>
      <c r="G148" s="29"/>
      <c r="H148" s="29"/>
      <c r="I148" s="29"/>
      <c r="J148" s="29"/>
      <c r="K148" s="41"/>
      <c r="L148" s="21">
        <f t="shared" ref="L148:L173" si="195">SUM(N148:P148)</f>
        <v>0</v>
      </c>
      <c r="M148" s="29"/>
      <c r="N148" s="29"/>
      <c r="O148" s="29"/>
      <c r="P148" s="29"/>
      <c r="Q148" s="29"/>
      <c r="R148" s="21">
        <f t="shared" ref="R148:R176" si="196">SUM(T148:V148)</f>
        <v>0</v>
      </c>
      <c r="S148" s="29"/>
      <c r="T148" s="29"/>
      <c r="U148" s="29"/>
      <c r="V148" s="29"/>
      <c r="W148" s="29"/>
      <c r="X148" s="21">
        <f t="shared" ref="X148:X175" si="197">SUM(Z148:AB148)</f>
        <v>0</v>
      </c>
      <c r="Y148" s="29"/>
      <c r="Z148" s="29"/>
      <c r="AA148" s="29"/>
      <c r="AB148" s="29"/>
      <c r="AC148" s="41"/>
      <c r="AD148" s="21">
        <f t="shared" ref="AD148:AD175" si="198">SUM(AF148:AH148)</f>
        <v>0</v>
      </c>
      <c r="AE148" s="29"/>
      <c r="AF148" s="29"/>
      <c r="AG148" s="29"/>
      <c r="AH148" s="29"/>
      <c r="AI148" s="41"/>
      <c r="AJ148" s="36">
        <f t="shared" ref="AJ148:AJ176" si="199">AL148+AM148+AO148</f>
        <v>0</v>
      </c>
      <c r="AK148" s="29"/>
      <c r="AL148" s="29"/>
      <c r="AM148" s="29"/>
      <c r="AN148" s="29"/>
      <c r="AO148" s="29"/>
      <c r="AP148" s="29"/>
      <c r="AQ148" s="21">
        <f t="shared" ref="AQ148:AQ175" si="200">SUM(AS148:AU148)</f>
        <v>0</v>
      </c>
      <c r="AR148" s="29"/>
      <c r="AS148" s="29"/>
      <c r="AT148" s="29"/>
      <c r="AU148" s="29"/>
      <c r="AV148" s="29"/>
      <c r="AW148" s="214">
        <f t="shared" si="194"/>
        <v>0</v>
      </c>
      <c r="AX148" s="29"/>
      <c r="AY148" s="29"/>
      <c r="AZ148" s="29"/>
      <c r="BA148" s="29"/>
      <c r="BB148" s="41"/>
      <c r="BC148" s="21">
        <f t="shared" si="190"/>
        <v>0</v>
      </c>
      <c r="BD148" s="29"/>
      <c r="BE148" s="29"/>
      <c r="BF148" s="29"/>
      <c r="BG148" s="29"/>
      <c r="BH148" s="29"/>
      <c r="BI148" s="21">
        <f t="shared" si="191"/>
        <v>0</v>
      </c>
      <c r="BJ148" s="29"/>
      <c r="BK148" s="29"/>
      <c r="BL148" s="29"/>
      <c r="BM148" s="29"/>
      <c r="BN148" s="29"/>
      <c r="BO148" s="29"/>
      <c r="BP148" s="29"/>
      <c r="BQ148" s="29"/>
      <c r="BR148" s="29"/>
      <c r="BS148" s="29"/>
      <c r="BT148" s="29"/>
      <c r="BU148" s="29"/>
      <c r="BV148" s="29"/>
      <c r="BW148" s="29"/>
      <c r="BX148" s="29"/>
      <c r="BY148" s="29"/>
      <c r="BZ148" s="29"/>
      <c r="CA148" s="21">
        <f t="shared" ref="CA148:CA176" si="201">SUM(CC148:CE148)</f>
        <v>0</v>
      </c>
      <c r="CB148" s="29"/>
      <c r="CC148" s="29"/>
      <c r="CD148" s="29"/>
      <c r="CE148" s="29"/>
      <c r="CF148" s="29"/>
      <c r="CG148" s="41"/>
      <c r="CH148" s="21">
        <f t="shared" ref="CH148:CH176" si="202">SUM(CJ148:CL148)</f>
        <v>0</v>
      </c>
      <c r="CI148" s="29"/>
      <c r="CJ148" s="29"/>
      <c r="CK148" s="29"/>
      <c r="CL148" s="29"/>
      <c r="CM148" s="29"/>
      <c r="CN148" s="29"/>
      <c r="CO148" s="29"/>
      <c r="CP148" s="21">
        <f t="shared" ref="CP148:CP175" si="203">SUM(CR148:CT148)</f>
        <v>0</v>
      </c>
      <c r="CQ148" s="29"/>
      <c r="CR148" s="29"/>
      <c r="CS148" s="29"/>
      <c r="CT148" s="29"/>
      <c r="CU148" s="29"/>
    </row>
    <row r="149" spans="1:99" x14ac:dyDescent="0.3">
      <c r="A149" s="24"/>
      <c r="B149" s="34">
        <f t="shared" si="192"/>
        <v>0</v>
      </c>
      <c r="C149" s="36">
        <f t="shared" si="180"/>
        <v>0</v>
      </c>
      <c r="D149" s="24">
        <f t="shared" si="193"/>
        <v>0</v>
      </c>
      <c r="E149" s="292">
        <f t="shared" si="189"/>
        <v>0</v>
      </c>
      <c r="F149" s="24">
        <f t="shared" si="185"/>
        <v>0</v>
      </c>
      <c r="G149" s="29"/>
      <c r="H149" s="29"/>
      <c r="I149" s="29"/>
      <c r="J149" s="29"/>
      <c r="K149" s="25"/>
      <c r="L149" s="21">
        <f t="shared" si="195"/>
        <v>0</v>
      </c>
      <c r="M149" s="29"/>
      <c r="N149" s="29"/>
      <c r="O149" s="29"/>
      <c r="P149" s="29"/>
      <c r="Q149" s="29"/>
      <c r="R149" s="21">
        <f t="shared" si="196"/>
        <v>0</v>
      </c>
      <c r="S149" s="29"/>
      <c r="T149" s="29"/>
      <c r="U149" s="29"/>
      <c r="V149" s="29"/>
      <c r="W149" s="29"/>
      <c r="X149" s="21">
        <f t="shared" si="197"/>
        <v>0</v>
      </c>
      <c r="Y149" s="29"/>
      <c r="Z149" s="29"/>
      <c r="AA149" s="29"/>
      <c r="AB149" s="29"/>
      <c r="AC149" s="41"/>
      <c r="AD149" s="21">
        <f t="shared" si="198"/>
        <v>0</v>
      </c>
      <c r="AE149" s="29"/>
      <c r="AF149" s="29"/>
      <c r="AG149" s="29"/>
      <c r="AH149" s="29"/>
      <c r="AI149" s="41"/>
      <c r="AJ149" s="36">
        <f t="shared" si="199"/>
        <v>0</v>
      </c>
      <c r="AK149" s="29"/>
      <c r="AL149" s="29"/>
      <c r="AM149" s="29"/>
      <c r="AN149" s="29"/>
      <c r="AO149" s="29"/>
      <c r="AP149" s="29"/>
      <c r="AQ149" s="21">
        <f t="shared" si="200"/>
        <v>0</v>
      </c>
      <c r="AR149" s="29"/>
      <c r="AS149" s="29"/>
      <c r="AT149" s="29"/>
      <c r="AU149" s="29"/>
      <c r="AV149" s="29"/>
      <c r="AW149" s="214">
        <f t="shared" si="194"/>
        <v>0</v>
      </c>
      <c r="AX149" s="29"/>
      <c r="AY149" s="29"/>
      <c r="AZ149" s="29"/>
      <c r="BA149" s="29"/>
      <c r="BB149" s="41"/>
      <c r="BC149" s="21">
        <f t="shared" si="190"/>
        <v>0</v>
      </c>
      <c r="BD149" s="29"/>
      <c r="BE149" s="29"/>
      <c r="BF149" s="29"/>
      <c r="BG149" s="29"/>
      <c r="BH149" s="29"/>
      <c r="BI149" s="21">
        <f t="shared" si="191"/>
        <v>0</v>
      </c>
      <c r="BJ149" s="29"/>
      <c r="BK149" s="29"/>
      <c r="BL149" s="29"/>
      <c r="BM149" s="29"/>
      <c r="BN149" s="29"/>
      <c r="BO149" s="29"/>
      <c r="BP149" s="29"/>
      <c r="BQ149" s="29"/>
      <c r="BR149" s="29"/>
      <c r="BS149" s="29"/>
      <c r="BT149" s="29"/>
      <c r="BU149" s="29"/>
      <c r="BV149" s="29"/>
      <c r="BW149" s="29"/>
      <c r="BX149" s="29"/>
      <c r="BY149" s="29"/>
      <c r="BZ149" s="29"/>
      <c r="CA149" s="21">
        <f t="shared" si="201"/>
        <v>0</v>
      </c>
      <c r="CB149" s="29"/>
      <c r="CC149" s="29"/>
      <c r="CD149" s="29"/>
      <c r="CE149" s="29"/>
      <c r="CF149" s="29"/>
      <c r="CG149" s="41"/>
      <c r="CH149" s="21">
        <f t="shared" si="202"/>
        <v>0</v>
      </c>
      <c r="CI149" s="29"/>
      <c r="CJ149" s="29"/>
      <c r="CK149" s="29"/>
      <c r="CL149" s="29"/>
      <c r="CM149" s="29"/>
      <c r="CN149" s="29"/>
      <c r="CO149" s="29"/>
      <c r="CP149" s="21">
        <f t="shared" si="203"/>
        <v>0</v>
      </c>
      <c r="CQ149" s="29"/>
      <c r="CR149" s="29"/>
      <c r="CS149" s="29"/>
      <c r="CT149" s="29"/>
      <c r="CU149" s="29"/>
    </row>
    <row r="150" spans="1:99" x14ac:dyDescent="0.3">
      <c r="A150" s="24"/>
      <c r="B150" s="34">
        <f t="shared" si="192"/>
        <v>0</v>
      </c>
      <c r="C150" s="36">
        <f t="shared" si="180"/>
        <v>0</v>
      </c>
      <c r="D150" s="24">
        <f t="shared" si="193"/>
        <v>0</v>
      </c>
      <c r="E150" s="292">
        <f t="shared" si="189"/>
        <v>0</v>
      </c>
      <c r="F150" s="24">
        <f t="shared" si="185"/>
        <v>0</v>
      </c>
      <c r="G150" s="29"/>
      <c r="H150" s="29"/>
      <c r="I150" s="29"/>
      <c r="J150" s="29"/>
      <c r="K150" s="41"/>
      <c r="L150" s="21">
        <f t="shared" si="195"/>
        <v>0</v>
      </c>
      <c r="M150" s="29"/>
      <c r="N150" s="29"/>
      <c r="O150" s="29"/>
      <c r="P150" s="29"/>
      <c r="Q150" s="29"/>
      <c r="R150" s="21">
        <f t="shared" si="196"/>
        <v>0</v>
      </c>
      <c r="S150" s="29"/>
      <c r="T150" s="29"/>
      <c r="U150" s="29"/>
      <c r="V150" s="29"/>
      <c r="W150" s="29"/>
      <c r="X150" s="21">
        <f t="shared" si="197"/>
        <v>0</v>
      </c>
      <c r="Y150" s="29"/>
      <c r="Z150" s="29"/>
      <c r="AA150" s="29"/>
      <c r="AB150" s="29"/>
      <c r="AC150" s="41"/>
      <c r="AD150" s="21">
        <f t="shared" si="198"/>
        <v>0</v>
      </c>
      <c r="AE150" s="29"/>
      <c r="AF150" s="29"/>
      <c r="AG150" s="29"/>
      <c r="AH150" s="29"/>
      <c r="AI150" s="41"/>
      <c r="AJ150" s="36">
        <f t="shared" si="199"/>
        <v>0</v>
      </c>
      <c r="AK150" s="29"/>
      <c r="AL150" s="29"/>
      <c r="AM150" s="29"/>
      <c r="AN150" s="29"/>
      <c r="AO150" s="29"/>
      <c r="AP150" s="29"/>
      <c r="AQ150" s="21">
        <f t="shared" si="200"/>
        <v>0</v>
      </c>
      <c r="AR150" s="29"/>
      <c r="AS150" s="29"/>
      <c r="AT150" s="29"/>
      <c r="AU150" s="29"/>
      <c r="AV150" s="29"/>
      <c r="AW150" s="214">
        <f t="shared" si="194"/>
        <v>0</v>
      </c>
      <c r="AX150" s="29"/>
      <c r="AY150" s="29"/>
      <c r="AZ150" s="29"/>
      <c r="BA150" s="29"/>
      <c r="BB150" s="41"/>
      <c r="BC150" s="21">
        <f t="shared" si="190"/>
        <v>0</v>
      </c>
      <c r="BD150" s="29"/>
      <c r="BE150" s="29"/>
      <c r="BF150" s="29"/>
      <c r="BG150" s="29"/>
      <c r="BH150" s="29"/>
      <c r="BI150" s="21">
        <f t="shared" si="191"/>
        <v>0</v>
      </c>
      <c r="BJ150" s="29"/>
      <c r="BK150" s="29"/>
      <c r="BL150" s="29"/>
      <c r="BM150" s="29"/>
      <c r="BN150" s="29"/>
      <c r="BO150" s="29"/>
      <c r="BP150" s="29"/>
      <c r="BQ150" s="29"/>
      <c r="BR150" s="29"/>
      <c r="BS150" s="29"/>
      <c r="BT150" s="29"/>
      <c r="BU150" s="29"/>
      <c r="BV150" s="29"/>
      <c r="BW150" s="29"/>
      <c r="BX150" s="29"/>
      <c r="BY150" s="29"/>
      <c r="BZ150" s="29"/>
      <c r="CA150" s="21">
        <f t="shared" si="201"/>
        <v>0</v>
      </c>
      <c r="CB150" s="29"/>
      <c r="CC150" s="29"/>
      <c r="CD150" s="29"/>
      <c r="CE150" s="29"/>
      <c r="CF150" s="29"/>
      <c r="CG150" s="41"/>
      <c r="CH150" s="21">
        <f t="shared" si="202"/>
        <v>0</v>
      </c>
      <c r="CI150" s="29"/>
      <c r="CJ150" s="29"/>
      <c r="CK150" s="29"/>
      <c r="CL150" s="29"/>
      <c r="CM150" s="29"/>
      <c r="CN150" s="29"/>
      <c r="CO150" s="29"/>
      <c r="CP150" s="21">
        <f t="shared" si="203"/>
        <v>0</v>
      </c>
      <c r="CQ150" s="29"/>
      <c r="CR150" s="29"/>
      <c r="CS150" s="29"/>
      <c r="CT150" s="29"/>
      <c r="CU150" s="29"/>
    </row>
    <row r="151" spans="1:99" s="297" customFormat="1" x14ac:dyDescent="0.3">
      <c r="A151" s="214" t="s">
        <v>203</v>
      </c>
      <c r="B151" s="34">
        <f t="shared" si="192"/>
        <v>21834.6</v>
      </c>
      <c r="C151" s="34">
        <f t="shared" si="180"/>
        <v>200</v>
      </c>
      <c r="D151" s="214">
        <f t="shared" si="193"/>
        <v>2021.6</v>
      </c>
      <c r="E151" s="292">
        <f t="shared" si="189"/>
        <v>11613</v>
      </c>
      <c r="F151" s="214">
        <f>P151+V151+AH151+AO151+AU151+BG151+CL151</f>
        <v>8200</v>
      </c>
      <c r="G151" s="42">
        <f>SUM(G152:G160)</f>
        <v>0</v>
      </c>
      <c r="H151" s="42">
        <f>SUM(H152:H160)</f>
        <v>0</v>
      </c>
      <c r="I151" s="42">
        <f t="shared" ref="I151:CB151" si="204">SUM(I152:I160)</f>
        <v>200</v>
      </c>
      <c r="J151" s="42">
        <f t="shared" si="204"/>
        <v>0</v>
      </c>
      <c r="K151" s="42">
        <f t="shared" si="204"/>
        <v>0</v>
      </c>
      <c r="L151" s="21">
        <f t="shared" si="195"/>
        <v>10921.6</v>
      </c>
      <c r="M151" s="42">
        <f t="shared" si="204"/>
        <v>0</v>
      </c>
      <c r="N151" s="42">
        <f t="shared" si="204"/>
        <v>2021.6</v>
      </c>
      <c r="O151" s="42">
        <f t="shared" si="204"/>
        <v>3600</v>
      </c>
      <c r="P151" s="42">
        <f t="shared" si="204"/>
        <v>5300</v>
      </c>
      <c r="Q151" s="42">
        <f t="shared" si="204"/>
        <v>0</v>
      </c>
      <c r="R151" s="21">
        <f t="shared" si="196"/>
        <v>1000</v>
      </c>
      <c r="S151" s="42">
        <f t="shared" si="204"/>
        <v>0</v>
      </c>
      <c r="T151" s="42">
        <f t="shared" si="204"/>
        <v>0</v>
      </c>
      <c r="U151" s="42">
        <f t="shared" si="204"/>
        <v>0</v>
      </c>
      <c r="V151" s="42">
        <f t="shared" si="204"/>
        <v>1000</v>
      </c>
      <c r="W151" s="42">
        <f t="shared" si="204"/>
        <v>0</v>
      </c>
      <c r="X151" s="21">
        <f t="shared" si="197"/>
        <v>0</v>
      </c>
      <c r="Y151" s="42">
        <f t="shared" si="204"/>
        <v>0</v>
      </c>
      <c r="Z151" s="42">
        <f t="shared" si="204"/>
        <v>0</v>
      </c>
      <c r="AA151" s="42">
        <f t="shared" si="204"/>
        <v>0</v>
      </c>
      <c r="AB151" s="42">
        <f t="shared" si="204"/>
        <v>0</v>
      </c>
      <c r="AC151" s="42">
        <f t="shared" si="204"/>
        <v>0</v>
      </c>
      <c r="AD151" s="21">
        <f t="shared" si="198"/>
        <v>5423</v>
      </c>
      <c r="AE151" s="42">
        <f t="shared" si="204"/>
        <v>0</v>
      </c>
      <c r="AF151" s="42">
        <f t="shared" si="204"/>
        <v>0</v>
      </c>
      <c r="AG151" s="42">
        <f t="shared" si="204"/>
        <v>5423</v>
      </c>
      <c r="AH151" s="42">
        <f t="shared" si="204"/>
        <v>0</v>
      </c>
      <c r="AI151" s="42">
        <f t="shared" si="204"/>
        <v>0</v>
      </c>
      <c r="AJ151" s="36">
        <f t="shared" si="199"/>
        <v>2550</v>
      </c>
      <c r="AK151" s="42">
        <f t="shared" si="204"/>
        <v>0</v>
      </c>
      <c r="AL151" s="42">
        <f t="shared" si="204"/>
        <v>0</v>
      </c>
      <c r="AM151" s="42">
        <f t="shared" si="204"/>
        <v>950</v>
      </c>
      <c r="AN151" s="42">
        <f t="shared" si="204"/>
        <v>0</v>
      </c>
      <c r="AO151" s="42">
        <f t="shared" si="204"/>
        <v>1600</v>
      </c>
      <c r="AP151" s="42">
        <f t="shared" si="204"/>
        <v>0</v>
      </c>
      <c r="AQ151" s="21">
        <f t="shared" si="200"/>
        <v>0</v>
      </c>
      <c r="AR151" s="42">
        <f t="shared" si="204"/>
        <v>0</v>
      </c>
      <c r="AS151" s="42">
        <f t="shared" si="204"/>
        <v>0</v>
      </c>
      <c r="AT151" s="42">
        <f t="shared" si="204"/>
        <v>0</v>
      </c>
      <c r="AU151" s="42">
        <f t="shared" si="204"/>
        <v>0</v>
      </c>
      <c r="AV151" s="42">
        <f t="shared" si="204"/>
        <v>0</v>
      </c>
      <c r="AW151" s="214">
        <f t="shared" si="194"/>
        <v>0</v>
      </c>
      <c r="AX151" s="42">
        <f t="shared" si="204"/>
        <v>0</v>
      </c>
      <c r="AY151" s="42">
        <f t="shared" si="204"/>
        <v>0</v>
      </c>
      <c r="AZ151" s="42">
        <f t="shared" si="204"/>
        <v>0</v>
      </c>
      <c r="BA151" s="42">
        <f t="shared" si="204"/>
        <v>0</v>
      </c>
      <c r="BB151" s="42">
        <f t="shared" si="204"/>
        <v>0</v>
      </c>
      <c r="BC151" s="21">
        <f t="shared" si="190"/>
        <v>1640</v>
      </c>
      <c r="BD151" s="42">
        <f t="shared" si="204"/>
        <v>0</v>
      </c>
      <c r="BE151" s="42">
        <f t="shared" si="204"/>
        <v>0</v>
      </c>
      <c r="BF151" s="42">
        <f t="shared" si="204"/>
        <v>1640</v>
      </c>
      <c r="BG151" s="42">
        <f t="shared" si="204"/>
        <v>0</v>
      </c>
      <c r="BH151" s="42">
        <f t="shared" si="204"/>
        <v>0</v>
      </c>
      <c r="BI151" s="21">
        <f t="shared" si="191"/>
        <v>0</v>
      </c>
      <c r="BJ151" s="42">
        <f t="shared" ref="BJ151:BM151" si="205">SUM(BJ152:BJ160)</f>
        <v>0</v>
      </c>
      <c r="BK151" s="42">
        <f t="shared" si="205"/>
        <v>0</v>
      </c>
      <c r="BL151" s="42">
        <f t="shared" si="205"/>
        <v>0</v>
      </c>
      <c r="BM151" s="42">
        <f t="shared" si="205"/>
        <v>0</v>
      </c>
      <c r="BN151" s="42">
        <f t="shared" si="204"/>
        <v>0</v>
      </c>
      <c r="BO151" s="42">
        <f t="shared" si="204"/>
        <v>0</v>
      </c>
      <c r="BP151" s="42">
        <f t="shared" si="204"/>
        <v>0</v>
      </c>
      <c r="BQ151" s="42">
        <f t="shared" si="204"/>
        <v>0</v>
      </c>
      <c r="BR151" s="42">
        <f t="shared" si="204"/>
        <v>0</v>
      </c>
      <c r="BS151" s="42">
        <f t="shared" si="204"/>
        <v>0</v>
      </c>
      <c r="BT151" s="42">
        <f t="shared" si="204"/>
        <v>0</v>
      </c>
      <c r="BU151" s="42">
        <f t="shared" si="204"/>
        <v>0</v>
      </c>
      <c r="BV151" s="42">
        <f t="shared" si="204"/>
        <v>0</v>
      </c>
      <c r="BW151" s="42">
        <f t="shared" si="204"/>
        <v>0</v>
      </c>
      <c r="BX151" s="42">
        <f t="shared" si="204"/>
        <v>0</v>
      </c>
      <c r="BY151" s="42">
        <f t="shared" si="204"/>
        <v>0</v>
      </c>
      <c r="BZ151" s="42">
        <f t="shared" si="204"/>
        <v>0</v>
      </c>
      <c r="CA151" s="21">
        <f t="shared" si="201"/>
        <v>0</v>
      </c>
      <c r="CB151" s="42">
        <f t="shared" si="204"/>
        <v>0</v>
      </c>
      <c r="CC151" s="42">
        <f t="shared" ref="CC151:CT151" si="206">SUM(CC152:CC160)</f>
        <v>0</v>
      </c>
      <c r="CD151" s="42">
        <f t="shared" si="206"/>
        <v>0</v>
      </c>
      <c r="CE151" s="42">
        <f t="shared" si="206"/>
        <v>0</v>
      </c>
      <c r="CF151" s="42">
        <f t="shared" si="206"/>
        <v>0</v>
      </c>
      <c r="CG151" s="42">
        <f t="shared" si="206"/>
        <v>0</v>
      </c>
      <c r="CH151" s="21">
        <f t="shared" si="202"/>
        <v>300</v>
      </c>
      <c r="CI151" s="42">
        <f t="shared" si="206"/>
        <v>0</v>
      </c>
      <c r="CJ151" s="42">
        <f t="shared" si="206"/>
        <v>0</v>
      </c>
      <c r="CK151" s="42">
        <f t="shared" si="206"/>
        <v>0</v>
      </c>
      <c r="CL151" s="42">
        <f t="shared" si="206"/>
        <v>300</v>
      </c>
      <c r="CM151" s="42">
        <f t="shared" si="206"/>
        <v>0</v>
      </c>
      <c r="CN151" s="42">
        <f t="shared" si="206"/>
        <v>0</v>
      </c>
      <c r="CO151" s="42">
        <f t="shared" si="206"/>
        <v>0</v>
      </c>
      <c r="CP151" s="21">
        <f t="shared" si="203"/>
        <v>0</v>
      </c>
      <c r="CQ151" s="42">
        <f t="shared" si="206"/>
        <v>0</v>
      </c>
      <c r="CR151" s="42">
        <f t="shared" si="206"/>
        <v>0</v>
      </c>
      <c r="CS151" s="42">
        <f t="shared" si="206"/>
        <v>0</v>
      </c>
      <c r="CT151" s="42">
        <f t="shared" si="206"/>
        <v>0</v>
      </c>
      <c r="CU151" s="42"/>
    </row>
    <row r="152" spans="1:99" ht="84" x14ac:dyDescent="0.3">
      <c r="A152" s="24"/>
      <c r="B152" s="34">
        <f t="shared" si="192"/>
        <v>8650</v>
      </c>
      <c r="C152" s="36">
        <f t="shared" si="180"/>
        <v>200</v>
      </c>
      <c r="D152" s="24">
        <f t="shared" si="193"/>
        <v>0</v>
      </c>
      <c r="E152" s="292">
        <f t="shared" si="189"/>
        <v>7650</v>
      </c>
      <c r="F152" s="24">
        <f t="shared" si="185"/>
        <v>1300</v>
      </c>
      <c r="G152" s="29"/>
      <c r="H152" s="29"/>
      <c r="I152" s="21">
        <v>200</v>
      </c>
      <c r="J152" s="24" t="s">
        <v>73</v>
      </c>
      <c r="K152" s="236" t="s">
        <v>364</v>
      </c>
      <c r="L152" s="21">
        <f t="shared" si="195"/>
        <v>3000</v>
      </c>
      <c r="M152" s="29"/>
      <c r="N152" s="29"/>
      <c r="O152" s="29">
        <v>3000</v>
      </c>
      <c r="P152" s="29"/>
      <c r="Q152" s="232" t="s">
        <v>204</v>
      </c>
      <c r="R152" s="21">
        <f t="shared" si="196"/>
        <v>1000</v>
      </c>
      <c r="S152" s="29"/>
      <c r="T152" s="29"/>
      <c r="U152" s="29"/>
      <c r="V152" s="29">
        <v>1000</v>
      </c>
      <c r="W152" s="29"/>
      <c r="X152" s="21">
        <f t="shared" si="197"/>
        <v>0</v>
      </c>
      <c r="Y152" s="29"/>
      <c r="Z152" s="29"/>
      <c r="AA152" s="29"/>
      <c r="AB152" s="29"/>
      <c r="AC152" s="37" t="s">
        <v>205</v>
      </c>
      <c r="AD152" s="21">
        <f t="shared" si="198"/>
        <v>2900</v>
      </c>
      <c r="AE152" s="29"/>
      <c r="AF152" s="29"/>
      <c r="AG152" s="359">
        <v>2900</v>
      </c>
      <c r="AH152" s="29"/>
      <c r="AI152" s="229" t="s">
        <v>206</v>
      </c>
      <c r="AJ152" s="237">
        <f t="shared" si="199"/>
        <v>950</v>
      </c>
      <c r="AK152" s="22"/>
      <c r="AL152" s="22"/>
      <c r="AM152" s="22">
        <v>950</v>
      </c>
      <c r="AN152" s="22" t="s">
        <v>95</v>
      </c>
      <c r="AO152" s="29"/>
      <c r="AP152" s="29"/>
      <c r="AQ152" s="21">
        <f t="shared" si="200"/>
        <v>0</v>
      </c>
      <c r="AR152" s="29"/>
      <c r="AS152" s="29"/>
      <c r="AT152" s="29"/>
      <c r="AU152" s="29"/>
      <c r="AV152" s="29"/>
      <c r="AW152" s="214">
        <f t="shared" si="194"/>
        <v>0</v>
      </c>
      <c r="AX152" s="29"/>
      <c r="AY152" s="29"/>
      <c r="AZ152" s="29"/>
      <c r="BA152" s="29"/>
      <c r="BB152" s="353" t="s">
        <v>619</v>
      </c>
      <c r="BC152" s="21">
        <f t="shared" si="190"/>
        <v>800</v>
      </c>
      <c r="BD152" s="29"/>
      <c r="BE152" s="29"/>
      <c r="BF152" s="221">
        <v>800</v>
      </c>
      <c r="BG152" s="29"/>
      <c r="BH152" s="29"/>
      <c r="BI152" s="21">
        <f t="shared" si="191"/>
        <v>0</v>
      </c>
      <c r="BJ152" s="29"/>
      <c r="BK152" s="29"/>
      <c r="BL152" s="221"/>
      <c r="BM152" s="29"/>
      <c r="BN152" s="29"/>
      <c r="BO152" s="29"/>
      <c r="BP152" s="29"/>
      <c r="BQ152" s="29"/>
      <c r="BR152" s="29"/>
      <c r="BS152" s="29"/>
      <c r="BT152" s="29"/>
      <c r="BU152" s="29"/>
      <c r="BV152" s="29"/>
      <c r="BW152" s="29"/>
      <c r="BX152" s="29"/>
      <c r="BY152" s="29"/>
      <c r="BZ152" s="29"/>
      <c r="CA152" s="21">
        <f t="shared" si="201"/>
        <v>0</v>
      </c>
      <c r="CB152" s="29"/>
      <c r="CC152" s="29"/>
      <c r="CD152" s="29"/>
      <c r="CE152" s="29"/>
      <c r="CF152" s="29"/>
      <c r="CG152" s="367" t="s">
        <v>800</v>
      </c>
      <c r="CH152" s="21"/>
      <c r="CI152" s="29"/>
      <c r="CJ152" s="29"/>
      <c r="CK152" s="221"/>
      <c r="CL152" s="29">
        <v>300</v>
      </c>
      <c r="CM152" s="29"/>
      <c r="CN152" s="29"/>
      <c r="CO152" s="29"/>
      <c r="CP152" s="21">
        <f t="shared" si="203"/>
        <v>0</v>
      </c>
      <c r="CQ152" s="29"/>
      <c r="CR152" s="29"/>
      <c r="CS152" s="29"/>
      <c r="CT152" s="29"/>
      <c r="CU152" s="29"/>
    </row>
    <row r="153" spans="1:99" ht="124.8" x14ac:dyDescent="0.3">
      <c r="A153" s="24"/>
      <c r="B153" s="34">
        <f t="shared" si="192"/>
        <v>5861.6</v>
      </c>
      <c r="C153" s="36">
        <f t="shared" si="180"/>
        <v>0</v>
      </c>
      <c r="D153" s="24">
        <f t="shared" si="193"/>
        <v>2021.6</v>
      </c>
      <c r="E153" s="292">
        <f t="shared" si="189"/>
        <v>2640</v>
      </c>
      <c r="F153" s="24">
        <f t="shared" si="185"/>
        <v>1200</v>
      </c>
      <c r="G153" s="29"/>
      <c r="H153" s="29"/>
      <c r="I153" s="29"/>
      <c r="J153" s="29"/>
      <c r="K153" s="25" t="s">
        <v>671</v>
      </c>
      <c r="L153" s="21">
        <f t="shared" si="195"/>
        <v>2021.6</v>
      </c>
      <c r="M153" s="29"/>
      <c r="N153" s="29">
        <v>2021.6</v>
      </c>
      <c r="O153" s="21"/>
      <c r="P153" s="21"/>
      <c r="Q153" s="29"/>
      <c r="R153" s="21">
        <f t="shared" si="196"/>
        <v>0</v>
      </c>
      <c r="S153" s="29"/>
      <c r="T153" s="29"/>
      <c r="U153" s="29"/>
      <c r="V153" s="29"/>
      <c r="W153" s="29"/>
      <c r="X153" s="21">
        <f t="shared" si="197"/>
        <v>0</v>
      </c>
      <c r="Y153" s="29"/>
      <c r="Z153" s="29"/>
      <c r="AA153" s="29"/>
      <c r="AB153" s="29"/>
      <c r="AC153" s="37" t="s">
        <v>207</v>
      </c>
      <c r="AD153" s="21">
        <f t="shared" si="198"/>
        <v>1800</v>
      </c>
      <c r="AE153" s="29"/>
      <c r="AF153" s="29"/>
      <c r="AG153" s="359">
        <v>1800</v>
      </c>
      <c r="AH153" s="29"/>
      <c r="AI153" s="369" t="s">
        <v>798</v>
      </c>
      <c r="AJ153" s="36">
        <f t="shared" si="199"/>
        <v>1200</v>
      </c>
      <c r="AK153" s="29"/>
      <c r="AL153" s="29"/>
      <c r="AM153" s="29"/>
      <c r="AN153" s="29"/>
      <c r="AO153" s="29">
        <v>1200</v>
      </c>
      <c r="AP153" s="29"/>
      <c r="AQ153" s="21">
        <f t="shared" si="200"/>
        <v>0</v>
      </c>
      <c r="AR153" s="29"/>
      <c r="AS153" s="29"/>
      <c r="AT153" s="29"/>
      <c r="AU153" s="29"/>
      <c r="AV153" s="29"/>
      <c r="AW153" s="214">
        <f t="shared" si="194"/>
        <v>0</v>
      </c>
      <c r="AX153" s="29"/>
      <c r="AY153" s="29"/>
      <c r="AZ153" s="29"/>
      <c r="BA153" s="29"/>
      <c r="BB153" s="353" t="s">
        <v>615</v>
      </c>
      <c r="BC153" s="21">
        <f t="shared" si="190"/>
        <v>840</v>
      </c>
      <c r="BD153" s="29"/>
      <c r="BE153" s="29"/>
      <c r="BF153" s="221">
        <v>840</v>
      </c>
      <c r="BG153" s="29"/>
      <c r="BH153" s="29"/>
      <c r="BI153" s="21">
        <f t="shared" si="191"/>
        <v>0</v>
      </c>
      <c r="BJ153" s="29"/>
      <c r="BK153" s="29"/>
      <c r="BL153" s="221"/>
      <c r="BM153" s="29"/>
      <c r="BN153" s="29"/>
      <c r="BO153" s="29"/>
      <c r="BP153" s="29"/>
      <c r="BQ153" s="29"/>
      <c r="BR153" s="29"/>
      <c r="BS153" s="29"/>
      <c r="BT153" s="29"/>
      <c r="BU153" s="29"/>
      <c r="BV153" s="29"/>
      <c r="BW153" s="29"/>
      <c r="BX153" s="29"/>
      <c r="BY153" s="29"/>
      <c r="BZ153" s="29"/>
      <c r="CA153" s="21">
        <f t="shared" si="201"/>
        <v>0</v>
      </c>
      <c r="CB153" s="29"/>
      <c r="CC153" s="29"/>
      <c r="CD153" s="29"/>
      <c r="CE153" s="29"/>
      <c r="CF153" s="29"/>
      <c r="CG153" s="355"/>
      <c r="CH153" s="21"/>
      <c r="CI153" s="29"/>
      <c r="CJ153" s="29"/>
      <c r="CK153" s="221"/>
      <c r="CL153" s="29"/>
      <c r="CM153" s="29"/>
      <c r="CN153" s="29"/>
      <c r="CO153" s="29"/>
      <c r="CP153" s="21">
        <f t="shared" si="203"/>
        <v>0</v>
      </c>
      <c r="CQ153" s="29"/>
      <c r="CR153" s="29"/>
      <c r="CS153" s="29"/>
      <c r="CT153" s="29"/>
      <c r="CU153" s="29"/>
    </row>
    <row r="154" spans="1:99" ht="46.8" x14ac:dyDescent="0.3">
      <c r="A154" s="24"/>
      <c r="B154" s="34">
        <f t="shared" si="192"/>
        <v>400</v>
      </c>
      <c r="C154" s="36">
        <f t="shared" si="180"/>
        <v>0</v>
      </c>
      <c r="D154" s="24">
        <f t="shared" si="193"/>
        <v>0</v>
      </c>
      <c r="E154" s="292">
        <f t="shared" si="189"/>
        <v>0</v>
      </c>
      <c r="F154" s="24">
        <f t="shared" si="185"/>
        <v>400</v>
      </c>
      <c r="G154" s="29"/>
      <c r="H154" s="29"/>
      <c r="I154" s="29"/>
      <c r="J154" s="29"/>
      <c r="K154" s="179"/>
      <c r="L154" s="21">
        <f t="shared" si="195"/>
        <v>0</v>
      </c>
      <c r="M154" s="29"/>
      <c r="N154" s="29"/>
      <c r="O154" s="29"/>
      <c r="P154" s="29"/>
      <c r="Q154" s="29"/>
      <c r="R154" s="21">
        <f t="shared" si="196"/>
        <v>0</v>
      </c>
      <c r="S154" s="29"/>
      <c r="T154" s="29"/>
      <c r="U154" s="29"/>
      <c r="V154" s="29"/>
      <c r="W154" s="29"/>
      <c r="X154" s="21">
        <f t="shared" si="197"/>
        <v>0</v>
      </c>
      <c r="Y154" s="29"/>
      <c r="Z154" s="29"/>
      <c r="AA154" s="29"/>
      <c r="AB154" s="29"/>
      <c r="AC154" s="224"/>
      <c r="AD154" s="21"/>
      <c r="AE154" s="29"/>
      <c r="AF154" s="29"/>
      <c r="AG154" s="29"/>
      <c r="AH154" s="29"/>
      <c r="AI154" s="369" t="s">
        <v>799</v>
      </c>
      <c r="AJ154" s="36">
        <f t="shared" si="199"/>
        <v>400</v>
      </c>
      <c r="AK154" s="29"/>
      <c r="AL154" s="29"/>
      <c r="AM154" s="29"/>
      <c r="AN154" s="29"/>
      <c r="AO154" s="29">
        <v>400</v>
      </c>
      <c r="AP154" s="29"/>
      <c r="AQ154" s="21">
        <f t="shared" si="200"/>
        <v>0</v>
      </c>
      <c r="AR154" s="29"/>
      <c r="AS154" s="29"/>
      <c r="AT154" s="29"/>
      <c r="AU154" s="29"/>
      <c r="AV154" s="29"/>
      <c r="AW154" s="214">
        <f t="shared" si="194"/>
        <v>0</v>
      </c>
      <c r="AX154" s="29"/>
      <c r="AY154" s="29"/>
      <c r="AZ154" s="29"/>
      <c r="BA154" s="29"/>
      <c r="BB154" s="41"/>
      <c r="BC154" s="21">
        <f t="shared" si="190"/>
        <v>0</v>
      </c>
      <c r="BD154" s="29"/>
      <c r="BE154" s="29"/>
      <c r="BF154" s="29"/>
      <c r="BG154" s="29"/>
      <c r="BH154" s="29"/>
      <c r="BI154" s="21">
        <f t="shared" si="191"/>
        <v>0</v>
      </c>
      <c r="BJ154" s="29"/>
      <c r="BK154" s="29"/>
      <c r="BL154" s="29"/>
      <c r="BM154" s="29"/>
      <c r="BN154" s="29"/>
      <c r="BO154" s="29"/>
      <c r="BP154" s="29"/>
      <c r="BQ154" s="29"/>
      <c r="BR154" s="29"/>
      <c r="BS154" s="29"/>
      <c r="BT154" s="29"/>
      <c r="BU154" s="29"/>
      <c r="BV154" s="29"/>
      <c r="BW154" s="29"/>
      <c r="BX154" s="29"/>
      <c r="BY154" s="29"/>
      <c r="BZ154" s="29"/>
      <c r="CA154" s="21">
        <f t="shared" si="201"/>
        <v>0</v>
      </c>
      <c r="CB154" s="29"/>
      <c r="CC154" s="29"/>
      <c r="CD154" s="29"/>
      <c r="CE154" s="29"/>
      <c r="CF154" s="29"/>
      <c r="CG154" s="355"/>
      <c r="CH154" s="21"/>
      <c r="CI154" s="29"/>
      <c r="CJ154" s="29"/>
      <c r="CK154" s="221"/>
      <c r="CL154" s="29"/>
      <c r="CM154" s="29"/>
      <c r="CN154" s="29"/>
      <c r="CO154" s="29"/>
      <c r="CP154" s="21">
        <f t="shared" si="203"/>
        <v>0</v>
      </c>
      <c r="CQ154" s="29"/>
      <c r="CR154" s="29"/>
      <c r="CS154" s="29"/>
      <c r="CT154" s="29"/>
      <c r="CU154" s="29"/>
    </row>
    <row r="155" spans="1:99" ht="55.2" x14ac:dyDescent="0.3">
      <c r="A155" s="24"/>
      <c r="B155" s="34">
        <f t="shared" si="192"/>
        <v>2923</v>
      </c>
      <c r="C155" s="36">
        <f t="shared" si="180"/>
        <v>0</v>
      </c>
      <c r="D155" s="24">
        <f t="shared" si="193"/>
        <v>0</v>
      </c>
      <c r="E155" s="292">
        <f t="shared" si="189"/>
        <v>723</v>
      </c>
      <c r="F155" s="24">
        <f t="shared" si="185"/>
        <v>2200</v>
      </c>
      <c r="G155" s="29"/>
      <c r="H155" s="29"/>
      <c r="I155" s="29"/>
      <c r="J155" s="29"/>
      <c r="K155" s="367" t="s">
        <v>805</v>
      </c>
      <c r="L155" s="21">
        <f t="shared" si="195"/>
        <v>2200</v>
      </c>
      <c r="M155" s="29"/>
      <c r="N155" s="29"/>
      <c r="O155" s="29"/>
      <c r="P155" s="29">
        <v>2200</v>
      </c>
      <c r="Q155" s="29"/>
      <c r="R155" s="21">
        <f t="shared" si="196"/>
        <v>0</v>
      </c>
      <c r="S155" s="29"/>
      <c r="T155" s="29"/>
      <c r="U155" s="29"/>
      <c r="V155" s="29"/>
      <c r="W155" s="29"/>
      <c r="X155" s="21">
        <f t="shared" si="197"/>
        <v>0</v>
      </c>
      <c r="Y155" s="29"/>
      <c r="Z155" s="29"/>
      <c r="AA155" s="29"/>
      <c r="AB155" s="29"/>
      <c r="AC155" s="236" t="s">
        <v>780</v>
      </c>
      <c r="AD155" s="22">
        <f t="shared" si="198"/>
        <v>723</v>
      </c>
      <c r="AE155" s="234"/>
      <c r="AF155" s="234"/>
      <c r="AG155" s="234">
        <v>723</v>
      </c>
      <c r="AH155" s="29"/>
      <c r="AI155" s="41"/>
      <c r="AJ155" s="36">
        <f t="shared" si="199"/>
        <v>0</v>
      </c>
      <c r="AK155" s="29"/>
      <c r="AL155" s="29"/>
      <c r="AM155" s="29"/>
      <c r="AN155" s="29"/>
      <c r="AO155" s="29"/>
      <c r="AP155" s="29"/>
      <c r="AQ155" s="21">
        <f t="shared" si="200"/>
        <v>0</v>
      </c>
      <c r="AR155" s="29"/>
      <c r="AS155" s="29"/>
      <c r="AT155" s="29"/>
      <c r="AU155" s="29"/>
      <c r="AV155" s="29"/>
      <c r="AW155" s="214">
        <f t="shared" si="194"/>
        <v>0</v>
      </c>
      <c r="AX155" s="29"/>
      <c r="AY155" s="29"/>
      <c r="AZ155" s="29"/>
      <c r="BA155" s="29"/>
      <c r="BB155" s="41"/>
      <c r="BC155" s="21">
        <f t="shared" si="190"/>
        <v>0</v>
      </c>
      <c r="BD155" s="29"/>
      <c r="BE155" s="29"/>
      <c r="BF155" s="29"/>
      <c r="BG155" s="29"/>
      <c r="BH155" s="29"/>
      <c r="BI155" s="21">
        <f t="shared" si="191"/>
        <v>0</v>
      </c>
      <c r="BJ155" s="29"/>
      <c r="BK155" s="29"/>
      <c r="BL155" s="29"/>
      <c r="BM155" s="29"/>
      <c r="BN155" s="29"/>
      <c r="BO155" s="29"/>
      <c r="BP155" s="29"/>
      <c r="BQ155" s="29"/>
      <c r="BR155" s="29"/>
      <c r="BS155" s="29"/>
      <c r="BT155" s="29"/>
      <c r="BU155" s="29"/>
      <c r="BV155" s="29"/>
      <c r="BW155" s="29"/>
      <c r="BX155" s="29"/>
      <c r="BY155" s="29"/>
      <c r="BZ155" s="29"/>
      <c r="CA155" s="21">
        <f t="shared" si="201"/>
        <v>0</v>
      </c>
      <c r="CB155" s="29"/>
      <c r="CC155" s="29"/>
      <c r="CD155" s="29"/>
      <c r="CE155" s="29"/>
      <c r="CF155" s="29"/>
      <c r="CG155" s="355"/>
      <c r="CH155" s="21"/>
      <c r="CI155" s="29"/>
      <c r="CJ155" s="29"/>
      <c r="CK155" s="221"/>
      <c r="CL155" s="29"/>
      <c r="CM155" s="29"/>
      <c r="CN155" s="29"/>
      <c r="CO155" s="29"/>
      <c r="CP155" s="21">
        <f t="shared" si="203"/>
        <v>0</v>
      </c>
      <c r="CQ155" s="29"/>
      <c r="CR155" s="29"/>
      <c r="CS155" s="29"/>
      <c r="CT155" s="29"/>
      <c r="CU155" s="29"/>
    </row>
    <row r="156" spans="1:99" ht="50.4" x14ac:dyDescent="0.3">
      <c r="A156" s="24"/>
      <c r="B156" s="34">
        <f t="shared" si="192"/>
        <v>2600</v>
      </c>
      <c r="C156" s="36">
        <f t="shared" si="180"/>
        <v>0</v>
      </c>
      <c r="D156" s="24">
        <f t="shared" si="193"/>
        <v>0</v>
      </c>
      <c r="E156" s="292">
        <f t="shared" si="189"/>
        <v>0</v>
      </c>
      <c r="F156" s="24">
        <f t="shared" si="185"/>
        <v>2600</v>
      </c>
      <c r="G156" s="29"/>
      <c r="H156" s="29"/>
      <c r="I156" s="29"/>
      <c r="J156" s="29"/>
      <c r="K156" s="232" t="s">
        <v>209</v>
      </c>
      <c r="L156" s="21">
        <f t="shared" si="195"/>
        <v>2600</v>
      </c>
      <c r="M156" s="29"/>
      <c r="N156" s="29"/>
      <c r="O156" s="29"/>
      <c r="P156" s="29">
        <v>2600</v>
      </c>
      <c r="Q156" s="29"/>
      <c r="R156" s="21">
        <f t="shared" si="196"/>
        <v>0</v>
      </c>
      <c r="S156" s="29"/>
      <c r="T156" s="29"/>
      <c r="U156" s="29"/>
      <c r="V156" s="29"/>
      <c r="W156" s="29"/>
      <c r="X156" s="21">
        <f t="shared" si="197"/>
        <v>0</v>
      </c>
      <c r="Y156" s="29"/>
      <c r="Z156" s="29"/>
      <c r="AA156" s="29"/>
      <c r="AB156" s="29"/>
      <c r="AC156" s="179"/>
      <c r="AD156" s="21">
        <f t="shared" si="198"/>
        <v>0</v>
      </c>
      <c r="AE156" s="29"/>
      <c r="AF156" s="29"/>
      <c r="AG156" s="29"/>
      <c r="AH156" s="29"/>
      <c r="AI156" s="41"/>
      <c r="AJ156" s="36">
        <f t="shared" si="199"/>
        <v>0</v>
      </c>
      <c r="AK156" s="29"/>
      <c r="AL156" s="29"/>
      <c r="AM156" s="29"/>
      <c r="AN156" s="29"/>
      <c r="AO156" s="29"/>
      <c r="AP156" s="29"/>
      <c r="AQ156" s="21">
        <f t="shared" si="200"/>
        <v>0</v>
      </c>
      <c r="AR156" s="29"/>
      <c r="AS156" s="29"/>
      <c r="AT156" s="29"/>
      <c r="AU156" s="29"/>
      <c r="AV156" s="29"/>
      <c r="AW156" s="214">
        <f t="shared" si="194"/>
        <v>0</v>
      </c>
      <c r="AX156" s="29"/>
      <c r="AY156" s="29"/>
      <c r="AZ156" s="29"/>
      <c r="BA156" s="29"/>
      <c r="BB156" s="41"/>
      <c r="BC156" s="21">
        <f t="shared" si="190"/>
        <v>0</v>
      </c>
      <c r="BD156" s="29"/>
      <c r="BE156" s="29"/>
      <c r="BF156" s="29"/>
      <c r="BG156" s="29"/>
      <c r="BH156" s="29"/>
      <c r="BI156" s="21">
        <f t="shared" si="191"/>
        <v>0</v>
      </c>
      <c r="BJ156" s="29"/>
      <c r="BK156" s="29"/>
      <c r="BL156" s="29"/>
      <c r="BM156" s="29"/>
      <c r="BN156" s="29"/>
      <c r="BO156" s="29"/>
      <c r="BP156" s="29"/>
      <c r="BQ156" s="29"/>
      <c r="BR156" s="29"/>
      <c r="BS156" s="29"/>
      <c r="BT156" s="29"/>
      <c r="BU156" s="29"/>
      <c r="BV156" s="29"/>
      <c r="BW156" s="29"/>
      <c r="BX156" s="29"/>
      <c r="BY156" s="29"/>
      <c r="BZ156" s="29"/>
      <c r="CA156" s="21">
        <f t="shared" si="201"/>
        <v>0</v>
      </c>
      <c r="CB156" s="29"/>
      <c r="CC156" s="29"/>
      <c r="CD156" s="29"/>
      <c r="CE156" s="29"/>
      <c r="CF156" s="29"/>
      <c r="CG156" s="41"/>
      <c r="CH156" s="21">
        <f t="shared" si="202"/>
        <v>0</v>
      </c>
      <c r="CI156" s="29"/>
      <c r="CJ156" s="29"/>
      <c r="CK156" s="29"/>
      <c r="CL156" s="29"/>
      <c r="CM156" s="29"/>
      <c r="CN156" s="29"/>
      <c r="CO156" s="29"/>
      <c r="CP156" s="21">
        <f t="shared" si="203"/>
        <v>0</v>
      </c>
      <c r="CQ156" s="29"/>
      <c r="CR156" s="29"/>
      <c r="CS156" s="29"/>
      <c r="CT156" s="29"/>
      <c r="CU156" s="29"/>
    </row>
    <row r="157" spans="1:99" ht="31.2" x14ac:dyDescent="0.3">
      <c r="A157" s="24"/>
      <c r="B157" s="34">
        <f t="shared" si="192"/>
        <v>500</v>
      </c>
      <c r="C157" s="36">
        <f t="shared" si="180"/>
        <v>0</v>
      </c>
      <c r="D157" s="24">
        <f t="shared" si="193"/>
        <v>0</v>
      </c>
      <c r="E157" s="292">
        <f t="shared" si="189"/>
        <v>0</v>
      </c>
      <c r="F157" s="24">
        <f t="shared" si="185"/>
        <v>500</v>
      </c>
      <c r="G157" s="29"/>
      <c r="H157" s="29"/>
      <c r="I157" s="29"/>
      <c r="J157" s="29"/>
      <c r="K157" s="369" t="s">
        <v>801</v>
      </c>
      <c r="L157" s="21">
        <f t="shared" si="195"/>
        <v>500</v>
      </c>
      <c r="M157" s="29"/>
      <c r="N157" s="29"/>
      <c r="O157" s="29"/>
      <c r="P157" s="29">
        <v>500</v>
      </c>
      <c r="Q157" s="29"/>
      <c r="R157" s="21">
        <f t="shared" si="196"/>
        <v>0</v>
      </c>
      <c r="S157" s="29"/>
      <c r="T157" s="29"/>
      <c r="U157" s="29"/>
      <c r="V157" s="29"/>
      <c r="W157" s="29"/>
      <c r="X157" s="21">
        <f t="shared" si="197"/>
        <v>0</v>
      </c>
      <c r="Y157" s="29"/>
      <c r="Z157" s="29"/>
      <c r="AA157" s="29"/>
      <c r="AB157" s="29"/>
      <c r="AC157" s="41"/>
      <c r="AD157" s="21">
        <f t="shared" si="198"/>
        <v>0</v>
      </c>
      <c r="AE157" s="29"/>
      <c r="AF157" s="29"/>
      <c r="AG157" s="29"/>
      <c r="AH157" s="29"/>
      <c r="AI157" s="41"/>
      <c r="AJ157" s="36">
        <f t="shared" si="199"/>
        <v>0</v>
      </c>
      <c r="AK157" s="29"/>
      <c r="AL157" s="29"/>
      <c r="AM157" s="29"/>
      <c r="AN157" s="29"/>
      <c r="AO157" s="29"/>
      <c r="AP157" s="29"/>
      <c r="AQ157" s="21">
        <f t="shared" si="200"/>
        <v>0</v>
      </c>
      <c r="AR157" s="29"/>
      <c r="AS157" s="29"/>
      <c r="AT157" s="29"/>
      <c r="AU157" s="29"/>
      <c r="AV157" s="29"/>
      <c r="AW157" s="214">
        <f t="shared" si="194"/>
        <v>0</v>
      </c>
      <c r="AX157" s="29"/>
      <c r="AY157" s="29"/>
      <c r="AZ157" s="29"/>
      <c r="BA157" s="29"/>
      <c r="BB157" s="41"/>
      <c r="BC157" s="21">
        <f t="shared" si="190"/>
        <v>0</v>
      </c>
      <c r="BD157" s="29"/>
      <c r="BE157" s="29"/>
      <c r="BF157" s="29"/>
      <c r="BG157" s="29"/>
      <c r="BH157" s="29"/>
      <c r="BI157" s="21">
        <f t="shared" si="191"/>
        <v>0</v>
      </c>
      <c r="BJ157" s="29"/>
      <c r="BK157" s="29"/>
      <c r="BL157" s="29"/>
      <c r="BM157" s="29"/>
      <c r="BN157" s="29"/>
      <c r="BO157" s="29"/>
      <c r="BP157" s="29"/>
      <c r="BQ157" s="29"/>
      <c r="BR157" s="29"/>
      <c r="BS157" s="29"/>
      <c r="BT157" s="29"/>
      <c r="BU157" s="29"/>
      <c r="BV157" s="29"/>
      <c r="BW157" s="29"/>
      <c r="BX157" s="29"/>
      <c r="BY157" s="29"/>
      <c r="BZ157" s="29"/>
      <c r="CA157" s="21">
        <f t="shared" si="201"/>
        <v>0</v>
      </c>
      <c r="CB157" s="29"/>
      <c r="CC157" s="29"/>
      <c r="CD157" s="29"/>
      <c r="CE157" s="29"/>
      <c r="CF157" s="29"/>
      <c r="CG157" s="41"/>
      <c r="CH157" s="21">
        <f t="shared" si="202"/>
        <v>0</v>
      </c>
      <c r="CI157" s="29"/>
      <c r="CJ157" s="29"/>
      <c r="CK157" s="29"/>
      <c r="CL157" s="29"/>
      <c r="CM157" s="29"/>
      <c r="CN157" s="29"/>
      <c r="CO157" s="29"/>
      <c r="CP157" s="21">
        <f t="shared" si="203"/>
        <v>0</v>
      </c>
      <c r="CQ157" s="29"/>
      <c r="CR157" s="29"/>
      <c r="CS157" s="29"/>
      <c r="CT157" s="29"/>
      <c r="CU157" s="29"/>
    </row>
    <row r="158" spans="1:99" ht="27.6" x14ac:dyDescent="0.3">
      <c r="A158" s="24"/>
      <c r="B158" s="34">
        <f t="shared" si="192"/>
        <v>0</v>
      </c>
      <c r="C158" s="36">
        <f t="shared" si="180"/>
        <v>0</v>
      </c>
      <c r="D158" s="24">
        <f t="shared" si="193"/>
        <v>0</v>
      </c>
      <c r="E158" s="292">
        <f t="shared" si="189"/>
        <v>350</v>
      </c>
      <c r="F158" s="24">
        <f t="shared" si="185"/>
        <v>0</v>
      </c>
      <c r="G158" s="29"/>
      <c r="H158" s="29"/>
      <c r="I158" s="29"/>
      <c r="J158" s="29"/>
      <c r="K158" s="316" t="s">
        <v>882</v>
      </c>
      <c r="L158" s="21"/>
      <c r="M158" s="29"/>
      <c r="N158" s="29"/>
      <c r="O158" s="343">
        <v>350</v>
      </c>
      <c r="P158" s="29"/>
      <c r="Q158" s="29"/>
      <c r="R158" s="21"/>
      <c r="S158" s="29"/>
      <c r="T158" s="29"/>
      <c r="U158" s="29"/>
      <c r="V158" s="29"/>
      <c r="W158" s="29"/>
      <c r="X158" s="21"/>
      <c r="Y158" s="29"/>
      <c r="Z158" s="29"/>
      <c r="AA158" s="29"/>
      <c r="AB158" s="29"/>
      <c r="AC158" s="41"/>
      <c r="AD158" s="21"/>
      <c r="AE158" s="29"/>
      <c r="AF158" s="29"/>
      <c r="AG158" s="29"/>
      <c r="AH158" s="29"/>
      <c r="AI158" s="41"/>
      <c r="AJ158" s="36"/>
      <c r="AK158" s="29"/>
      <c r="AL158" s="29"/>
      <c r="AM158" s="29"/>
      <c r="AN158" s="29"/>
      <c r="AO158" s="29"/>
      <c r="AP158" s="29"/>
      <c r="AQ158" s="21"/>
      <c r="AR158" s="29"/>
      <c r="AS158" s="29"/>
      <c r="AT158" s="29"/>
      <c r="AU158" s="29"/>
      <c r="AV158" s="29"/>
      <c r="AW158" s="214"/>
      <c r="AX158" s="29"/>
      <c r="AY158" s="29"/>
      <c r="AZ158" s="29"/>
      <c r="BA158" s="29"/>
      <c r="BB158" s="41"/>
      <c r="BC158" s="21"/>
      <c r="BD158" s="29"/>
      <c r="BE158" s="29"/>
      <c r="BF158" s="29"/>
      <c r="BG158" s="29"/>
      <c r="BH158" s="29"/>
      <c r="BI158" s="21"/>
      <c r="BJ158" s="29"/>
      <c r="BK158" s="29"/>
      <c r="BL158" s="29"/>
      <c r="BM158" s="29"/>
      <c r="BN158" s="29"/>
      <c r="BO158" s="29"/>
      <c r="BP158" s="29"/>
      <c r="BQ158" s="29"/>
      <c r="BR158" s="29"/>
      <c r="BS158" s="29"/>
      <c r="BT158" s="29"/>
      <c r="BU158" s="29"/>
      <c r="BV158" s="29"/>
      <c r="BW158" s="29"/>
      <c r="BX158" s="29"/>
      <c r="BY158" s="29"/>
      <c r="BZ158" s="29"/>
      <c r="CA158" s="21"/>
      <c r="CB158" s="29"/>
      <c r="CC158" s="29"/>
      <c r="CD158" s="29"/>
      <c r="CE158" s="29"/>
      <c r="CF158" s="29"/>
      <c r="CG158" s="41"/>
      <c r="CH158" s="21"/>
      <c r="CI158" s="29"/>
      <c r="CJ158" s="29"/>
      <c r="CK158" s="29"/>
      <c r="CL158" s="29"/>
      <c r="CM158" s="29"/>
      <c r="CN158" s="29"/>
      <c r="CO158" s="29"/>
      <c r="CP158" s="21"/>
      <c r="CQ158" s="29"/>
      <c r="CR158" s="29"/>
      <c r="CS158" s="29"/>
      <c r="CT158" s="29"/>
      <c r="CU158" s="29"/>
    </row>
    <row r="159" spans="1:99" ht="27.6" x14ac:dyDescent="0.3">
      <c r="A159" s="24"/>
      <c r="B159" s="34">
        <f t="shared" si="192"/>
        <v>0</v>
      </c>
      <c r="C159" s="36">
        <f t="shared" si="180"/>
        <v>0</v>
      </c>
      <c r="D159" s="24">
        <f t="shared" si="193"/>
        <v>0</v>
      </c>
      <c r="E159" s="292">
        <f t="shared" si="189"/>
        <v>250</v>
      </c>
      <c r="F159" s="24">
        <f t="shared" si="185"/>
        <v>0</v>
      </c>
      <c r="G159" s="29"/>
      <c r="H159" s="29"/>
      <c r="I159" s="29"/>
      <c r="J159" s="29"/>
      <c r="K159" s="316" t="s">
        <v>823</v>
      </c>
      <c r="L159" s="21"/>
      <c r="M159" s="29"/>
      <c r="N159" s="29"/>
      <c r="O159" s="343">
        <v>250</v>
      </c>
      <c r="P159" s="29"/>
      <c r="Q159" s="29"/>
      <c r="R159" s="21"/>
      <c r="S159" s="29"/>
      <c r="T159" s="29"/>
      <c r="U159" s="29"/>
      <c r="V159" s="29"/>
      <c r="W159" s="29"/>
      <c r="X159" s="21"/>
      <c r="Y159" s="29"/>
      <c r="Z159" s="29"/>
      <c r="AA159" s="29"/>
      <c r="AB159" s="29"/>
      <c r="AC159" s="41"/>
      <c r="AD159" s="21"/>
      <c r="AE159" s="29"/>
      <c r="AF159" s="29"/>
      <c r="AG159" s="29"/>
      <c r="AH159" s="29"/>
      <c r="AI159" s="41"/>
      <c r="AJ159" s="36"/>
      <c r="AK159" s="29"/>
      <c r="AL159" s="29"/>
      <c r="AM159" s="29"/>
      <c r="AN159" s="29"/>
      <c r="AO159" s="29"/>
      <c r="AP159" s="29"/>
      <c r="AQ159" s="21"/>
      <c r="AR159" s="29"/>
      <c r="AS159" s="29"/>
      <c r="AT159" s="29"/>
      <c r="AU159" s="29"/>
      <c r="AV159" s="29"/>
      <c r="AW159" s="214"/>
      <c r="AX159" s="29"/>
      <c r="AY159" s="29"/>
      <c r="AZ159" s="29"/>
      <c r="BA159" s="29"/>
      <c r="BB159" s="41"/>
      <c r="BC159" s="21"/>
      <c r="BD159" s="29"/>
      <c r="BE159" s="29"/>
      <c r="BF159" s="29"/>
      <c r="BG159" s="29"/>
      <c r="BH159" s="29"/>
      <c r="BI159" s="21"/>
      <c r="BJ159" s="29"/>
      <c r="BK159" s="29"/>
      <c r="BL159" s="29"/>
      <c r="BM159" s="29"/>
      <c r="BN159" s="29"/>
      <c r="BO159" s="29"/>
      <c r="BP159" s="29"/>
      <c r="BQ159" s="29"/>
      <c r="BR159" s="29"/>
      <c r="BS159" s="29"/>
      <c r="BT159" s="29"/>
      <c r="BU159" s="29"/>
      <c r="BV159" s="29"/>
      <c r="BW159" s="29"/>
      <c r="BX159" s="29"/>
      <c r="BY159" s="29"/>
      <c r="BZ159" s="29"/>
      <c r="CA159" s="21"/>
      <c r="CB159" s="29"/>
      <c r="CC159" s="29"/>
      <c r="CD159" s="29"/>
      <c r="CE159" s="29"/>
      <c r="CF159" s="29"/>
      <c r="CG159" s="41"/>
      <c r="CH159" s="21"/>
      <c r="CI159" s="29"/>
      <c r="CJ159" s="29"/>
      <c r="CK159" s="29"/>
      <c r="CL159" s="29"/>
      <c r="CM159" s="29"/>
      <c r="CN159" s="29"/>
      <c r="CO159" s="29"/>
      <c r="CP159" s="21"/>
      <c r="CQ159" s="29"/>
      <c r="CR159" s="29"/>
      <c r="CS159" s="29"/>
      <c r="CT159" s="29"/>
      <c r="CU159" s="29"/>
    </row>
    <row r="160" spans="1:99" x14ac:dyDescent="0.3">
      <c r="A160" s="24"/>
      <c r="B160" s="34">
        <f t="shared" si="192"/>
        <v>0</v>
      </c>
      <c r="C160" s="36">
        <f t="shared" si="180"/>
        <v>0</v>
      </c>
      <c r="D160" s="24">
        <f t="shared" si="193"/>
        <v>0</v>
      </c>
      <c r="E160" s="292">
        <f t="shared" si="189"/>
        <v>0</v>
      </c>
      <c r="F160" s="24">
        <f t="shared" si="185"/>
        <v>0</v>
      </c>
      <c r="G160" s="29"/>
      <c r="H160" s="29"/>
      <c r="I160" s="29"/>
      <c r="J160" s="29"/>
      <c r="K160" s="41"/>
      <c r="L160" s="21">
        <f t="shared" si="195"/>
        <v>0</v>
      </c>
      <c r="M160" s="29"/>
      <c r="N160" s="29"/>
      <c r="O160" s="29"/>
      <c r="P160" s="29"/>
      <c r="Q160" s="29"/>
      <c r="R160" s="21">
        <f t="shared" si="196"/>
        <v>0</v>
      </c>
      <c r="S160" s="29"/>
      <c r="T160" s="29"/>
      <c r="U160" s="29"/>
      <c r="V160" s="29"/>
      <c r="W160" s="29"/>
      <c r="X160" s="21">
        <f t="shared" si="197"/>
        <v>0</v>
      </c>
      <c r="Y160" s="29"/>
      <c r="Z160" s="29"/>
      <c r="AA160" s="29"/>
      <c r="AB160" s="29"/>
      <c r="AC160" s="41"/>
      <c r="AD160" s="21">
        <f t="shared" si="198"/>
        <v>0</v>
      </c>
      <c r="AE160" s="29"/>
      <c r="AF160" s="29"/>
      <c r="AG160" s="29"/>
      <c r="AH160" s="29"/>
      <c r="AI160" s="41"/>
      <c r="AJ160" s="36">
        <f t="shared" si="199"/>
        <v>0</v>
      </c>
      <c r="AK160" s="29"/>
      <c r="AL160" s="29"/>
      <c r="AM160" s="29"/>
      <c r="AN160" s="29"/>
      <c r="AO160" s="29"/>
      <c r="AP160" s="29"/>
      <c r="AQ160" s="21">
        <f t="shared" si="200"/>
        <v>0</v>
      </c>
      <c r="AR160" s="29"/>
      <c r="AS160" s="29"/>
      <c r="AT160" s="29"/>
      <c r="AU160" s="29"/>
      <c r="AV160" s="29"/>
      <c r="AW160" s="214">
        <f t="shared" si="194"/>
        <v>0</v>
      </c>
      <c r="AX160" s="29"/>
      <c r="AY160" s="29"/>
      <c r="AZ160" s="29"/>
      <c r="BA160" s="29"/>
      <c r="BB160" s="41"/>
      <c r="BC160" s="21">
        <f t="shared" si="190"/>
        <v>0</v>
      </c>
      <c r="BD160" s="29"/>
      <c r="BE160" s="29"/>
      <c r="BF160" s="29"/>
      <c r="BG160" s="29"/>
      <c r="BH160" s="29"/>
      <c r="BI160" s="21">
        <f t="shared" si="191"/>
        <v>0</v>
      </c>
      <c r="BJ160" s="29"/>
      <c r="BK160" s="29"/>
      <c r="BL160" s="29"/>
      <c r="BM160" s="29"/>
      <c r="BN160" s="29"/>
      <c r="BO160" s="29"/>
      <c r="BP160" s="29"/>
      <c r="BQ160" s="29"/>
      <c r="BR160" s="29"/>
      <c r="BS160" s="29"/>
      <c r="BT160" s="29"/>
      <c r="BU160" s="29"/>
      <c r="BV160" s="29"/>
      <c r="BW160" s="29"/>
      <c r="BX160" s="29"/>
      <c r="BY160" s="29"/>
      <c r="BZ160" s="29"/>
      <c r="CA160" s="21">
        <f t="shared" si="201"/>
        <v>0</v>
      </c>
      <c r="CB160" s="29"/>
      <c r="CC160" s="29"/>
      <c r="CD160" s="29"/>
      <c r="CE160" s="29"/>
      <c r="CF160" s="29"/>
      <c r="CG160" s="41"/>
      <c r="CH160" s="21">
        <f t="shared" si="202"/>
        <v>0</v>
      </c>
      <c r="CI160" s="29"/>
      <c r="CJ160" s="29"/>
      <c r="CK160" s="29"/>
      <c r="CL160" s="29"/>
      <c r="CM160" s="29"/>
      <c r="CN160" s="29"/>
      <c r="CO160" s="29"/>
      <c r="CP160" s="21">
        <f t="shared" si="203"/>
        <v>0</v>
      </c>
      <c r="CQ160" s="29"/>
      <c r="CR160" s="29"/>
      <c r="CS160" s="29"/>
      <c r="CT160" s="29"/>
      <c r="CU160" s="29"/>
    </row>
    <row r="161" spans="1:99" s="297" customFormat="1" ht="33.6" x14ac:dyDescent="0.3">
      <c r="A161" s="214" t="s">
        <v>210</v>
      </c>
      <c r="B161" s="34">
        <f>H161+L161+R161+X161+AD161+AJ161+AQ161+AW161+BC161+BO161+BR161+BU161+BX161+CA161+CH161+CP161+BI161</f>
        <v>62313.7</v>
      </c>
      <c r="C161" s="34">
        <f t="shared" si="180"/>
        <v>0</v>
      </c>
      <c r="D161" s="214">
        <f>N161+T161+AF161+AL161+AS161+BE161+CJ161</f>
        <v>0</v>
      </c>
      <c r="E161" s="292">
        <f t="shared" si="189"/>
        <v>22905.7</v>
      </c>
      <c r="F161" s="214">
        <f>P161+V161+AH161+AO161+AU161+BG161+CL161+CT161</f>
        <v>39408</v>
      </c>
      <c r="G161" s="42"/>
      <c r="H161" s="42">
        <f>SUM(H162:H176)</f>
        <v>0</v>
      </c>
      <c r="I161" s="42">
        <f t="shared" ref="I161:CG161" si="207">SUM(I162:I176)</f>
        <v>0</v>
      </c>
      <c r="J161" s="42">
        <f t="shared" si="207"/>
        <v>0</v>
      </c>
      <c r="K161" s="42">
        <f t="shared" si="207"/>
        <v>0</v>
      </c>
      <c r="L161" s="21">
        <f t="shared" si="195"/>
        <v>6710</v>
      </c>
      <c r="M161" s="42">
        <f t="shared" si="207"/>
        <v>0</v>
      </c>
      <c r="N161" s="42">
        <f t="shared" si="207"/>
        <v>0</v>
      </c>
      <c r="O161" s="42">
        <f t="shared" si="207"/>
        <v>6260</v>
      </c>
      <c r="P161" s="42">
        <f t="shared" si="207"/>
        <v>450</v>
      </c>
      <c r="Q161" s="42">
        <f t="shared" si="207"/>
        <v>0</v>
      </c>
      <c r="R161" s="21">
        <f t="shared" si="196"/>
        <v>0</v>
      </c>
      <c r="S161" s="42">
        <f t="shared" si="207"/>
        <v>0</v>
      </c>
      <c r="T161" s="42">
        <f t="shared" si="207"/>
        <v>0</v>
      </c>
      <c r="U161" s="42">
        <f t="shared" si="207"/>
        <v>0</v>
      </c>
      <c r="V161" s="42">
        <f t="shared" si="207"/>
        <v>0</v>
      </c>
      <c r="W161" s="42">
        <f t="shared" si="207"/>
        <v>0</v>
      </c>
      <c r="X161" s="21">
        <f t="shared" si="197"/>
        <v>0</v>
      </c>
      <c r="Y161" s="42">
        <f t="shared" si="207"/>
        <v>0</v>
      </c>
      <c r="Z161" s="42">
        <f t="shared" si="207"/>
        <v>0</v>
      </c>
      <c r="AA161" s="42">
        <f t="shared" si="207"/>
        <v>0</v>
      </c>
      <c r="AB161" s="42">
        <f t="shared" si="207"/>
        <v>0</v>
      </c>
      <c r="AC161" s="42">
        <f t="shared" si="207"/>
        <v>0</v>
      </c>
      <c r="AD161" s="21">
        <f t="shared" si="198"/>
        <v>37989.199999999997</v>
      </c>
      <c r="AE161" s="42">
        <f t="shared" si="207"/>
        <v>0</v>
      </c>
      <c r="AF161" s="42">
        <f t="shared" si="207"/>
        <v>0</v>
      </c>
      <c r="AG161" s="42">
        <f t="shared" si="207"/>
        <v>3089.2</v>
      </c>
      <c r="AH161" s="42">
        <f t="shared" si="207"/>
        <v>34900</v>
      </c>
      <c r="AI161" s="42">
        <f t="shared" si="207"/>
        <v>0</v>
      </c>
      <c r="AJ161" s="36">
        <f t="shared" si="199"/>
        <v>13845</v>
      </c>
      <c r="AK161" s="42">
        <f t="shared" si="207"/>
        <v>0</v>
      </c>
      <c r="AL161" s="42">
        <f t="shared" si="207"/>
        <v>0</v>
      </c>
      <c r="AM161" s="42">
        <f t="shared" si="207"/>
        <v>11287</v>
      </c>
      <c r="AN161" s="42">
        <f t="shared" si="207"/>
        <v>0</v>
      </c>
      <c r="AO161" s="42">
        <f t="shared" si="207"/>
        <v>2558</v>
      </c>
      <c r="AP161" s="42">
        <f t="shared" si="207"/>
        <v>0</v>
      </c>
      <c r="AQ161" s="21">
        <f t="shared" si="200"/>
        <v>799</v>
      </c>
      <c r="AR161" s="42">
        <f t="shared" si="207"/>
        <v>0</v>
      </c>
      <c r="AS161" s="42">
        <f t="shared" si="207"/>
        <v>0</v>
      </c>
      <c r="AT161" s="42">
        <f t="shared" si="207"/>
        <v>799</v>
      </c>
      <c r="AU161" s="42">
        <f t="shared" si="207"/>
        <v>0</v>
      </c>
      <c r="AV161" s="42">
        <f t="shared" si="207"/>
        <v>0</v>
      </c>
      <c r="AW161" s="214">
        <f t="shared" si="194"/>
        <v>273</v>
      </c>
      <c r="AX161" s="42">
        <f t="shared" si="207"/>
        <v>0</v>
      </c>
      <c r="AY161" s="42">
        <f t="shared" si="207"/>
        <v>0</v>
      </c>
      <c r="AZ161" s="42">
        <f t="shared" si="207"/>
        <v>273</v>
      </c>
      <c r="BA161" s="42">
        <f t="shared" si="207"/>
        <v>0</v>
      </c>
      <c r="BB161" s="42">
        <f t="shared" si="207"/>
        <v>0</v>
      </c>
      <c r="BC161" s="21">
        <f t="shared" si="190"/>
        <v>1040</v>
      </c>
      <c r="BD161" s="42">
        <f t="shared" si="207"/>
        <v>0</v>
      </c>
      <c r="BE161" s="42">
        <f t="shared" si="207"/>
        <v>0</v>
      </c>
      <c r="BF161" s="42">
        <f t="shared" si="207"/>
        <v>1040</v>
      </c>
      <c r="BG161" s="42">
        <f t="shared" si="207"/>
        <v>0</v>
      </c>
      <c r="BH161" s="42">
        <f t="shared" si="207"/>
        <v>0</v>
      </c>
      <c r="BI161" s="21">
        <f t="shared" si="191"/>
        <v>157.5</v>
      </c>
      <c r="BJ161" s="42">
        <f t="shared" ref="BJ161:BM161" si="208">SUM(BJ162:BJ176)</f>
        <v>0</v>
      </c>
      <c r="BK161" s="42">
        <f t="shared" si="208"/>
        <v>0</v>
      </c>
      <c r="BL161" s="42">
        <f t="shared" si="208"/>
        <v>157.5</v>
      </c>
      <c r="BM161" s="42">
        <f t="shared" si="208"/>
        <v>0</v>
      </c>
      <c r="BN161" s="42">
        <f t="shared" si="207"/>
        <v>0</v>
      </c>
      <c r="BO161" s="42">
        <f t="shared" si="207"/>
        <v>0</v>
      </c>
      <c r="BP161" s="42">
        <f t="shared" si="207"/>
        <v>0</v>
      </c>
      <c r="BQ161" s="42">
        <f t="shared" si="207"/>
        <v>0</v>
      </c>
      <c r="BR161" s="42">
        <f t="shared" si="207"/>
        <v>0</v>
      </c>
      <c r="BS161" s="42">
        <f t="shared" si="207"/>
        <v>0</v>
      </c>
      <c r="BT161" s="42">
        <f t="shared" si="207"/>
        <v>0</v>
      </c>
      <c r="BU161" s="42">
        <f t="shared" si="207"/>
        <v>0</v>
      </c>
      <c r="BV161" s="42">
        <f t="shared" si="207"/>
        <v>0</v>
      </c>
      <c r="BW161" s="42">
        <f t="shared" si="207"/>
        <v>0</v>
      </c>
      <c r="BX161" s="42">
        <f t="shared" si="207"/>
        <v>0</v>
      </c>
      <c r="BY161" s="42">
        <f t="shared" si="207"/>
        <v>0</v>
      </c>
      <c r="BZ161" s="42">
        <f t="shared" si="207"/>
        <v>0</v>
      </c>
      <c r="CA161" s="21">
        <f t="shared" si="201"/>
        <v>0</v>
      </c>
      <c r="CB161" s="42">
        <f t="shared" si="207"/>
        <v>0</v>
      </c>
      <c r="CC161" s="42">
        <f t="shared" si="207"/>
        <v>0</v>
      </c>
      <c r="CD161" s="42">
        <f t="shared" si="207"/>
        <v>0</v>
      </c>
      <c r="CE161" s="42">
        <f t="shared" si="207"/>
        <v>0</v>
      </c>
      <c r="CF161" s="42">
        <f t="shared" si="207"/>
        <v>0</v>
      </c>
      <c r="CG161" s="42">
        <f t="shared" si="207"/>
        <v>0</v>
      </c>
      <c r="CH161" s="21">
        <f t="shared" si="202"/>
        <v>0</v>
      </c>
      <c r="CI161" s="42">
        <f t="shared" ref="CI161:CT161" si="209">SUM(CI162:CI176)</f>
        <v>0</v>
      </c>
      <c r="CJ161" s="42">
        <f t="shared" si="209"/>
        <v>0</v>
      </c>
      <c r="CK161" s="42">
        <f t="shared" si="209"/>
        <v>0</v>
      </c>
      <c r="CL161" s="42">
        <f t="shared" si="209"/>
        <v>0</v>
      </c>
      <c r="CM161" s="42">
        <f t="shared" si="209"/>
        <v>0</v>
      </c>
      <c r="CN161" s="42">
        <f t="shared" si="209"/>
        <v>0</v>
      </c>
      <c r="CO161" s="42">
        <f t="shared" si="209"/>
        <v>0</v>
      </c>
      <c r="CP161" s="21">
        <f t="shared" si="203"/>
        <v>1500</v>
      </c>
      <c r="CQ161" s="42">
        <f t="shared" si="209"/>
        <v>0</v>
      </c>
      <c r="CR161" s="42">
        <f t="shared" si="209"/>
        <v>0</v>
      </c>
      <c r="CS161" s="42">
        <f t="shared" si="209"/>
        <v>0</v>
      </c>
      <c r="CT161" s="42">
        <f t="shared" si="209"/>
        <v>1500</v>
      </c>
      <c r="CU161" s="42"/>
    </row>
    <row r="162" spans="1:99" ht="117.6" x14ac:dyDescent="0.3">
      <c r="A162" s="24"/>
      <c r="B162" s="34">
        <f t="shared" si="192"/>
        <v>7349</v>
      </c>
      <c r="C162" s="36">
        <f t="shared" si="180"/>
        <v>0</v>
      </c>
      <c r="D162" s="24">
        <f>N162+T162+AF162+AL162+AS162+BE162+CJ162</f>
        <v>0</v>
      </c>
      <c r="E162" s="292">
        <f t="shared" si="189"/>
        <v>6006.5</v>
      </c>
      <c r="F162" s="24">
        <f t="shared" si="185"/>
        <v>0</v>
      </c>
      <c r="G162" s="29"/>
      <c r="H162" s="29"/>
      <c r="I162" s="29"/>
      <c r="J162" s="29"/>
      <c r="K162" s="26" t="s">
        <v>211</v>
      </c>
      <c r="L162" s="21">
        <f t="shared" si="195"/>
        <v>630</v>
      </c>
      <c r="M162" s="29"/>
      <c r="N162" s="29"/>
      <c r="O162" s="29">
        <v>630</v>
      </c>
      <c r="P162" s="29"/>
      <c r="Q162" s="29"/>
      <c r="R162" s="21">
        <f t="shared" si="196"/>
        <v>0</v>
      </c>
      <c r="S162" s="29"/>
      <c r="T162" s="29"/>
      <c r="U162" s="29"/>
      <c r="V162" s="29"/>
      <c r="W162" s="29"/>
      <c r="X162" s="21">
        <f t="shared" si="197"/>
        <v>0</v>
      </c>
      <c r="Y162" s="29"/>
      <c r="Z162" s="29"/>
      <c r="AA162" s="29"/>
      <c r="AB162" s="29"/>
      <c r="AC162" s="37" t="s">
        <v>212</v>
      </c>
      <c r="AD162" s="21">
        <f t="shared" si="198"/>
        <v>2800</v>
      </c>
      <c r="AE162" s="29"/>
      <c r="AF162" s="29"/>
      <c r="AG162" s="29">
        <v>2800</v>
      </c>
      <c r="AH162" s="29"/>
      <c r="AI162" s="233" t="s">
        <v>213</v>
      </c>
      <c r="AJ162" s="237">
        <f t="shared" si="199"/>
        <v>387</v>
      </c>
      <c r="AK162" s="22"/>
      <c r="AL162" s="22"/>
      <c r="AM162" s="22">
        <v>387</v>
      </c>
      <c r="AN162" s="21" t="s">
        <v>122</v>
      </c>
      <c r="AO162" s="29"/>
      <c r="AP162" s="356" t="s">
        <v>214</v>
      </c>
      <c r="AQ162" s="21">
        <f t="shared" si="200"/>
        <v>799</v>
      </c>
      <c r="AR162" s="21"/>
      <c r="AS162" s="21"/>
      <c r="AT162" s="21">
        <v>799</v>
      </c>
      <c r="AU162" s="29"/>
      <c r="AV162" s="224" t="s">
        <v>653</v>
      </c>
      <c r="AW162" s="214">
        <f t="shared" si="194"/>
        <v>273</v>
      </c>
      <c r="AX162" s="29"/>
      <c r="AY162" s="29"/>
      <c r="AZ162" s="21">
        <v>273</v>
      </c>
      <c r="BA162" s="29"/>
      <c r="BB162" s="353" t="s">
        <v>619</v>
      </c>
      <c r="BC162" s="21">
        <f t="shared" si="190"/>
        <v>960</v>
      </c>
      <c r="BD162" s="29"/>
      <c r="BE162" s="29"/>
      <c r="BF162" s="221">
        <v>960</v>
      </c>
      <c r="BG162" s="29"/>
      <c r="BH162" s="353" t="s">
        <v>621</v>
      </c>
      <c r="BI162" s="21">
        <f t="shared" si="191"/>
        <v>157.5</v>
      </c>
      <c r="BJ162" s="29"/>
      <c r="BK162" s="29"/>
      <c r="BL162" s="221">
        <v>157.5</v>
      </c>
      <c r="BM162" s="29"/>
      <c r="BN162" s="29"/>
      <c r="BO162" s="29"/>
      <c r="BP162" s="29"/>
      <c r="BQ162" s="29"/>
      <c r="BR162" s="29"/>
      <c r="BS162" s="29"/>
      <c r="BT162" s="29"/>
      <c r="BU162" s="29"/>
      <c r="BV162" s="29"/>
      <c r="BW162" s="29"/>
      <c r="BX162" s="29"/>
      <c r="BY162" s="29"/>
      <c r="BZ162" s="29"/>
      <c r="CA162" s="21">
        <f t="shared" si="201"/>
        <v>0</v>
      </c>
      <c r="CB162" s="29"/>
      <c r="CC162" s="29"/>
      <c r="CD162" s="29"/>
      <c r="CE162" s="29"/>
      <c r="CF162" s="29"/>
      <c r="CG162" s="41"/>
      <c r="CH162" s="21">
        <f t="shared" si="202"/>
        <v>0</v>
      </c>
      <c r="CI162" s="29"/>
      <c r="CJ162" s="29"/>
      <c r="CK162" s="29"/>
      <c r="CL162" s="29"/>
      <c r="CM162" s="29"/>
      <c r="CN162" s="29"/>
      <c r="CO162" s="234" t="s">
        <v>472</v>
      </c>
      <c r="CP162" s="22">
        <f t="shared" si="203"/>
        <v>1500</v>
      </c>
      <c r="CQ162" s="234"/>
      <c r="CR162" s="234"/>
      <c r="CS162" s="234"/>
      <c r="CT162" s="22">
        <v>1500</v>
      </c>
      <c r="CU162" s="29" t="s">
        <v>474</v>
      </c>
    </row>
    <row r="163" spans="1:99" ht="184.8" x14ac:dyDescent="0.3">
      <c r="A163" s="24"/>
      <c r="B163" s="34">
        <f t="shared" si="192"/>
        <v>1610</v>
      </c>
      <c r="C163" s="36">
        <f t="shared" si="180"/>
        <v>0</v>
      </c>
      <c r="D163" s="24">
        <f>N163+T163+AF163+AL163+AS163+BE163+CJ163</f>
        <v>0</v>
      </c>
      <c r="E163" s="292">
        <f t="shared" si="189"/>
        <v>710</v>
      </c>
      <c r="F163" s="24">
        <f t="shared" si="185"/>
        <v>900</v>
      </c>
      <c r="G163" s="29"/>
      <c r="H163" s="29"/>
      <c r="I163" s="29"/>
      <c r="J163" s="29"/>
      <c r="K163" s="26" t="s">
        <v>215</v>
      </c>
      <c r="L163" s="21">
        <f t="shared" si="195"/>
        <v>630</v>
      </c>
      <c r="M163" s="29"/>
      <c r="N163" s="29"/>
      <c r="O163" s="29">
        <v>630</v>
      </c>
      <c r="P163" s="29"/>
      <c r="Q163" s="29"/>
      <c r="R163" s="21">
        <f t="shared" si="196"/>
        <v>0</v>
      </c>
      <c r="S163" s="29"/>
      <c r="T163" s="29"/>
      <c r="U163" s="29"/>
      <c r="V163" s="29"/>
      <c r="W163" s="29"/>
      <c r="X163" s="21">
        <f t="shared" si="197"/>
        <v>0</v>
      </c>
      <c r="Y163" s="29"/>
      <c r="Z163" s="29"/>
      <c r="AA163" s="29"/>
      <c r="AB163" s="29"/>
      <c r="AC163" s="37"/>
      <c r="AD163" s="21">
        <f t="shared" si="198"/>
        <v>0</v>
      </c>
      <c r="AE163" s="29"/>
      <c r="AF163" s="29"/>
      <c r="AG163" s="29"/>
      <c r="AH163" s="29"/>
      <c r="AI163" s="232" t="s">
        <v>216</v>
      </c>
      <c r="AJ163" s="36">
        <f t="shared" si="199"/>
        <v>900</v>
      </c>
      <c r="AK163" s="29"/>
      <c r="AL163" s="29"/>
      <c r="AM163" s="29"/>
      <c r="AN163" s="29"/>
      <c r="AO163" s="29">
        <v>900</v>
      </c>
      <c r="AP163" s="21"/>
      <c r="AQ163" s="21">
        <f t="shared" si="200"/>
        <v>0</v>
      </c>
      <c r="AR163" s="21"/>
      <c r="AS163" s="21"/>
      <c r="AT163" s="21"/>
      <c r="AU163" s="21"/>
      <c r="AV163" s="29"/>
      <c r="AW163" s="214">
        <f t="shared" si="194"/>
        <v>0</v>
      </c>
      <c r="AX163" s="29"/>
      <c r="AY163" s="29"/>
      <c r="AZ163" s="29"/>
      <c r="BA163" s="29"/>
      <c r="BB163" s="353" t="s">
        <v>615</v>
      </c>
      <c r="BC163" s="21">
        <f t="shared" si="190"/>
        <v>80</v>
      </c>
      <c r="BD163" s="29"/>
      <c r="BE163" s="29"/>
      <c r="BF163" s="221">
        <v>80</v>
      </c>
      <c r="BG163" s="29"/>
      <c r="BH163" s="29"/>
      <c r="BI163" s="21">
        <f t="shared" si="191"/>
        <v>0</v>
      </c>
      <c r="BJ163" s="29"/>
      <c r="BK163" s="29"/>
      <c r="BL163" s="221"/>
      <c r="BM163" s="29"/>
      <c r="BN163" s="29"/>
      <c r="BO163" s="29"/>
      <c r="BP163" s="29"/>
      <c r="BQ163" s="29"/>
      <c r="BR163" s="29"/>
      <c r="BS163" s="29"/>
      <c r="BT163" s="29"/>
      <c r="BU163" s="29"/>
      <c r="BV163" s="29"/>
      <c r="BW163" s="29"/>
      <c r="BX163" s="29"/>
      <c r="BY163" s="29"/>
      <c r="BZ163" s="29"/>
      <c r="CA163" s="21">
        <f t="shared" si="201"/>
        <v>0</v>
      </c>
      <c r="CB163" s="29"/>
      <c r="CC163" s="29"/>
      <c r="CD163" s="29"/>
      <c r="CE163" s="29"/>
      <c r="CF163" s="29"/>
      <c r="CG163" s="41"/>
      <c r="CH163" s="21">
        <f t="shared" si="202"/>
        <v>0</v>
      </c>
      <c r="CI163" s="29"/>
      <c r="CJ163" s="29"/>
      <c r="CK163" s="29"/>
      <c r="CL163" s="29"/>
      <c r="CM163" s="29"/>
      <c r="CN163" s="29"/>
      <c r="CO163" s="29"/>
      <c r="CP163" s="21">
        <f t="shared" si="203"/>
        <v>0</v>
      </c>
      <c r="CQ163" s="29"/>
      <c r="CR163" s="29"/>
      <c r="CS163" s="29"/>
      <c r="CT163" s="29"/>
      <c r="CU163" s="29"/>
    </row>
    <row r="164" spans="1:99" ht="84" x14ac:dyDescent="0.3">
      <c r="A164" s="24"/>
      <c r="B164" s="34">
        <f t="shared" si="192"/>
        <v>4800</v>
      </c>
      <c r="C164" s="36">
        <f t="shared" si="180"/>
        <v>0</v>
      </c>
      <c r="D164" s="24">
        <f>N164+T164+AF164+AL164+AS164+BE164+CJ164</f>
        <v>0</v>
      </c>
      <c r="E164" s="292">
        <f t="shared" si="189"/>
        <v>1400</v>
      </c>
      <c r="F164" s="24">
        <f t="shared" si="185"/>
        <v>3400</v>
      </c>
      <c r="G164" s="29"/>
      <c r="H164" s="29"/>
      <c r="I164" s="29"/>
      <c r="J164" s="29"/>
      <c r="K164" s="26" t="s">
        <v>217</v>
      </c>
      <c r="L164" s="21">
        <f t="shared" si="195"/>
        <v>500</v>
      </c>
      <c r="M164" s="29"/>
      <c r="N164" s="29"/>
      <c r="O164" s="29">
        <v>500</v>
      </c>
      <c r="P164" s="29"/>
      <c r="Q164" s="29"/>
      <c r="R164" s="21">
        <f t="shared" si="196"/>
        <v>0</v>
      </c>
      <c r="S164" s="29"/>
      <c r="T164" s="29"/>
      <c r="U164" s="29"/>
      <c r="V164" s="29"/>
      <c r="W164" s="29"/>
      <c r="X164" s="21">
        <f t="shared" si="197"/>
        <v>0</v>
      </c>
      <c r="Y164" s="29"/>
      <c r="Z164" s="29"/>
      <c r="AA164" s="29"/>
      <c r="AB164" s="29"/>
      <c r="AC164" s="229" t="s">
        <v>218</v>
      </c>
      <c r="AD164" s="22">
        <f t="shared" si="198"/>
        <v>3400</v>
      </c>
      <c r="AE164" s="234"/>
      <c r="AF164" s="234"/>
      <c r="AG164" s="234"/>
      <c r="AH164" s="234">
        <v>3400</v>
      </c>
      <c r="AI164" s="230" t="s">
        <v>219</v>
      </c>
      <c r="AJ164" s="237">
        <f t="shared" si="199"/>
        <v>900</v>
      </c>
      <c r="AK164" s="234"/>
      <c r="AL164" s="234"/>
      <c r="AM164" s="234">
        <v>900</v>
      </c>
      <c r="AN164" s="29"/>
      <c r="AO164" s="29"/>
      <c r="AP164" s="21"/>
      <c r="AQ164" s="21">
        <f t="shared" si="200"/>
        <v>0</v>
      </c>
      <c r="AR164" s="21"/>
      <c r="AS164" s="21"/>
      <c r="AT164" s="21"/>
      <c r="AU164" s="21"/>
      <c r="AV164" s="29"/>
      <c r="AW164" s="214">
        <f t="shared" si="194"/>
        <v>0</v>
      </c>
      <c r="AX164" s="29"/>
      <c r="AY164" s="29"/>
      <c r="AZ164" s="29"/>
      <c r="BA164" s="29"/>
      <c r="BB164" s="41"/>
      <c r="BC164" s="21">
        <f t="shared" si="190"/>
        <v>0</v>
      </c>
      <c r="BD164" s="29"/>
      <c r="BE164" s="29"/>
      <c r="BF164" s="29"/>
      <c r="BG164" s="29"/>
      <c r="BH164" s="29"/>
      <c r="BI164" s="21">
        <f t="shared" si="191"/>
        <v>0</v>
      </c>
      <c r="BJ164" s="29"/>
      <c r="BK164" s="29"/>
      <c r="BL164" s="29"/>
      <c r="BM164" s="29"/>
      <c r="BN164" s="29"/>
      <c r="BO164" s="29"/>
      <c r="BP164" s="29"/>
      <c r="BQ164" s="29"/>
      <c r="BR164" s="29"/>
      <c r="BS164" s="29"/>
      <c r="BT164" s="29"/>
      <c r="BU164" s="29"/>
      <c r="BV164" s="29"/>
      <c r="BW164" s="29"/>
      <c r="BX164" s="29"/>
      <c r="BY164" s="29"/>
      <c r="BZ164" s="29"/>
      <c r="CA164" s="21">
        <f t="shared" si="201"/>
        <v>0</v>
      </c>
      <c r="CB164" s="29"/>
      <c r="CC164" s="29"/>
      <c r="CD164" s="29"/>
      <c r="CE164" s="29"/>
      <c r="CF164" s="29"/>
      <c r="CG164" s="41"/>
      <c r="CH164" s="21">
        <f t="shared" si="202"/>
        <v>0</v>
      </c>
      <c r="CI164" s="29"/>
      <c r="CJ164" s="29"/>
      <c r="CK164" s="29"/>
      <c r="CL164" s="29"/>
      <c r="CM164" s="29"/>
      <c r="CN164" s="29"/>
      <c r="CO164" s="29"/>
      <c r="CP164" s="21">
        <f t="shared" si="203"/>
        <v>0</v>
      </c>
      <c r="CQ164" s="29"/>
      <c r="CR164" s="29"/>
      <c r="CS164" s="29"/>
      <c r="CT164" s="29"/>
      <c r="CU164" s="29"/>
    </row>
    <row r="165" spans="1:99" ht="50.4" x14ac:dyDescent="0.3">
      <c r="A165" s="24"/>
      <c r="B165" s="34">
        <f t="shared" si="192"/>
        <v>2358</v>
      </c>
      <c r="C165" s="36">
        <f t="shared" si="180"/>
        <v>0</v>
      </c>
      <c r="D165" s="24">
        <f>N165+T165+AF165+AL165+AS165+BE165+CJ165</f>
        <v>0</v>
      </c>
      <c r="E165" s="292">
        <f t="shared" si="189"/>
        <v>700</v>
      </c>
      <c r="F165" s="24">
        <f t="shared" si="185"/>
        <v>1658</v>
      </c>
      <c r="G165" s="29"/>
      <c r="H165" s="29"/>
      <c r="I165" s="29"/>
      <c r="J165" s="29"/>
      <c r="K165" s="26" t="s">
        <v>220</v>
      </c>
      <c r="L165" s="21">
        <f t="shared" si="195"/>
        <v>700</v>
      </c>
      <c r="M165" s="29"/>
      <c r="N165" s="29"/>
      <c r="O165" s="29">
        <v>700</v>
      </c>
      <c r="P165" s="29"/>
      <c r="Q165" s="29"/>
      <c r="R165" s="21">
        <f t="shared" si="196"/>
        <v>0</v>
      </c>
      <c r="S165" s="29"/>
      <c r="T165" s="29"/>
      <c r="U165" s="29"/>
      <c r="V165" s="29"/>
      <c r="W165" s="29"/>
      <c r="X165" s="21">
        <f t="shared" si="197"/>
        <v>0</v>
      </c>
      <c r="Y165" s="29"/>
      <c r="Z165" s="29"/>
      <c r="AA165" s="29"/>
      <c r="AB165" s="29"/>
      <c r="AC165" s="25"/>
      <c r="AD165" s="21">
        <f t="shared" si="198"/>
        <v>0</v>
      </c>
      <c r="AE165" s="29"/>
      <c r="AF165" s="29"/>
      <c r="AG165" s="29"/>
      <c r="AH165" s="29"/>
      <c r="AI165" s="233" t="s">
        <v>221</v>
      </c>
      <c r="AJ165" s="36">
        <f t="shared" si="199"/>
        <v>1658</v>
      </c>
      <c r="AK165" s="29"/>
      <c r="AL165" s="29"/>
      <c r="AM165" s="29"/>
      <c r="AN165" s="29"/>
      <c r="AO165" s="29">
        <v>1658</v>
      </c>
      <c r="AP165" s="29"/>
      <c r="AQ165" s="21">
        <f t="shared" si="200"/>
        <v>0</v>
      </c>
      <c r="AR165" s="29"/>
      <c r="AS165" s="29"/>
      <c r="AT165" s="29"/>
      <c r="AU165" s="29"/>
      <c r="AV165" s="29"/>
      <c r="AW165" s="214">
        <f t="shared" si="194"/>
        <v>0</v>
      </c>
      <c r="AX165" s="29"/>
      <c r="AY165" s="29"/>
      <c r="AZ165" s="29"/>
      <c r="BA165" s="29"/>
      <c r="BB165" s="41"/>
      <c r="BC165" s="21">
        <f t="shared" si="190"/>
        <v>0</v>
      </c>
      <c r="BD165" s="29"/>
      <c r="BE165" s="29"/>
      <c r="BF165" s="29"/>
      <c r="BG165" s="29"/>
      <c r="BH165" s="29"/>
      <c r="BI165" s="21">
        <f t="shared" si="191"/>
        <v>0</v>
      </c>
      <c r="BJ165" s="29"/>
      <c r="BK165" s="29"/>
      <c r="BL165" s="29"/>
      <c r="BM165" s="29"/>
      <c r="BN165" s="29"/>
      <c r="BO165" s="29"/>
      <c r="BP165" s="29"/>
      <c r="BQ165" s="29"/>
      <c r="BR165" s="29"/>
      <c r="BS165" s="29"/>
      <c r="BT165" s="29"/>
      <c r="BU165" s="29"/>
      <c r="BV165" s="29"/>
      <c r="BW165" s="29"/>
      <c r="BX165" s="29"/>
      <c r="BY165" s="29"/>
      <c r="BZ165" s="29"/>
      <c r="CA165" s="21">
        <f t="shared" si="201"/>
        <v>0</v>
      </c>
      <c r="CB165" s="29"/>
      <c r="CC165" s="29"/>
      <c r="CD165" s="29"/>
      <c r="CE165" s="29"/>
      <c r="CF165" s="29"/>
      <c r="CG165" s="41"/>
      <c r="CH165" s="21">
        <f t="shared" si="202"/>
        <v>0</v>
      </c>
      <c r="CI165" s="29"/>
      <c r="CJ165" s="29"/>
      <c r="CK165" s="29"/>
      <c r="CL165" s="29"/>
      <c r="CM165" s="29"/>
      <c r="CN165" s="29"/>
      <c r="CO165" s="29"/>
      <c r="CP165" s="21">
        <f t="shared" si="203"/>
        <v>0</v>
      </c>
      <c r="CQ165" s="29"/>
      <c r="CR165" s="29"/>
      <c r="CS165" s="29"/>
      <c r="CT165" s="29"/>
      <c r="CU165" s="29"/>
    </row>
    <row r="166" spans="1:99" ht="100.8" x14ac:dyDescent="0.3">
      <c r="A166" s="24"/>
      <c r="B166" s="34" t="e">
        <f>H166+L166+R166+X166+AD166+#REF!+AQ166+AW166+BC166+BO166+BR166+BU166+BX166+CA166+CH166+CP166</f>
        <v>#REF!</v>
      </c>
      <c r="C166" s="36" t="e">
        <f>I166+AK163+S166+Y166+AE166+#REF!+AR166+AX166+BD166+BP166+BS166+BV166+BY166+CB166+CI166</f>
        <v>#REF!</v>
      </c>
      <c r="D166" s="24" t="e">
        <f>AL163+T166+AF166+#REF!+AS166+BE166+CJ166</f>
        <v>#REF!</v>
      </c>
      <c r="E166" s="292" t="e">
        <f>O166+U166+AG166+#REF!+AT166+BF166+CK166+AA166+CD166+CS166+AZ166+BL166</f>
        <v>#REF!</v>
      </c>
      <c r="F166" s="24">
        <f>AN163+V166+AH166+AO166+AU166+BG166+CL166</f>
        <v>2700</v>
      </c>
      <c r="G166" s="29"/>
      <c r="H166" s="29"/>
      <c r="I166" s="29"/>
      <c r="J166" s="29"/>
      <c r="K166" s="26" t="s">
        <v>222</v>
      </c>
      <c r="L166" s="21">
        <f t="shared" si="195"/>
        <v>600</v>
      </c>
      <c r="M166" s="29"/>
      <c r="N166" s="29"/>
      <c r="O166" s="29">
        <v>600</v>
      </c>
      <c r="Q166" s="29"/>
      <c r="R166" s="21">
        <f t="shared" si="196"/>
        <v>0</v>
      </c>
      <c r="S166" s="29"/>
      <c r="T166" s="29"/>
      <c r="U166" s="29"/>
      <c r="V166" s="29"/>
      <c r="W166" s="29"/>
      <c r="X166" s="21">
        <f t="shared" si="197"/>
        <v>0</v>
      </c>
      <c r="Y166" s="29"/>
      <c r="Z166" s="29"/>
      <c r="AA166" s="29"/>
      <c r="AB166" s="29"/>
      <c r="AC166" s="229" t="s">
        <v>223</v>
      </c>
      <c r="AD166" s="22">
        <f t="shared" si="198"/>
        <v>2700</v>
      </c>
      <c r="AE166" s="234"/>
      <c r="AF166" s="234"/>
      <c r="AG166" s="234"/>
      <c r="AH166" s="234">
        <v>2700</v>
      </c>
      <c r="AI166" s="222" t="s">
        <v>704</v>
      </c>
      <c r="AJ166" s="237">
        <f>AL166+AM166+AO103</f>
        <v>10000</v>
      </c>
      <c r="AK166" s="234"/>
      <c r="AL166" s="234"/>
      <c r="AM166" s="234">
        <v>10000</v>
      </c>
      <c r="AN166" s="29"/>
      <c r="AO166" s="29"/>
      <c r="AP166" s="29"/>
      <c r="AQ166" s="21">
        <f t="shared" si="200"/>
        <v>0</v>
      </c>
      <c r="AR166" s="29"/>
      <c r="AS166" s="29"/>
      <c r="AT166" s="29"/>
      <c r="AU166" s="29"/>
      <c r="AV166" s="29"/>
      <c r="AW166" s="214">
        <f t="shared" si="194"/>
        <v>0</v>
      </c>
      <c r="AX166" s="29"/>
      <c r="AY166" s="29"/>
      <c r="AZ166" s="29"/>
      <c r="BA166" s="29"/>
      <c r="BB166" s="41"/>
      <c r="BC166" s="21">
        <f t="shared" si="190"/>
        <v>0</v>
      </c>
      <c r="BD166" s="29"/>
      <c r="BE166" s="29"/>
      <c r="BF166" s="29"/>
      <c r="BG166" s="29"/>
      <c r="BH166" s="29"/>
      <c r="BI166" s="21">
        <f t="shared" si="191"/>
        <v>0</v>
      </c>
      <c r="BJ166" s="29"/>
      <c r="BK166" s="29"/>
      <c r="BL166" s="29"/>
      <c r="BM166" s="29"/>
      <c r="BN166" s="29"/>
      <c r="BO166" s="29"/>
      <c r="BP166" s="29"/>
      <c r="BQ166" s="29"/>
      <c r="BR166" s="29"/>
      <c r="BS166" s="29"/>
      <c r="BT166" s="29"/>
      <c r="BU166" s="29"/>
      <c r="BV166" s="29"/>
      <c r="BW166" s="29"/>
      <c r="BX166" s="29"/>
      <c r="BY166" s="29"/>
      <c r="BZ166" s="29"/>
      <c r="CA166" s="21">
        <f t="shared" si="201"/>
        <v>0</v>
      </c>
      <c r="CB166" s="29"/>
      <c r="CC166" s="29"/>
      <c r="CD166" s="29"/>
      <c r="CE166" s="29"/>
      <c r="CF166" s="29"/>
      <c r="CG166" s="41"/>
      <c r="CH166" s="21">
        <f t="shared" si="202"/>
        <v>0</v>
      </c>
      <c r="CI166" s="29"/>
      <c r="CJ166" s="29"/>
      <c r="CK166" s="29"/>
      <c r="CL166" s="29"/>
      <c r="CM166" s="29"/>
      <c r="CN166" s="29"/>
      <c r="CO166" s="29"/>
      <c r="CP166" s="21">
        <f t="shared" si="203"/>
        <v>0</v>
      </c>
      <c r="CQ166" s="29"/>
      <c r="CR166" s="29"/>
      <c r="CS166" s="29"/>
      <c r="CT166" s="29"/>
      <c r="CU166" s="29"/>
    </row>
    <row r="167" spans="1:99" ht="50.4" x14ac:dyDescent="0.3">
      <c r="A167" s="24"/>
      <c r="B167" s="34">
        <f t="shared" si="192"/>
        <v>5450</v>
      </c>
      <c r="C167" s="36">
        <f>I167+AE163+S167+Y167+AE167+AK167+AR167+AX167+BD167+BP167+BS167+BV167+BY167+CB167+CI167</f>
        <v>0</v>
      </c>
      <c r="D167" s="24">
        <f>AF163+T167+AF167+AL167+AS167+BE167+CJ167</f>
        <v>0</v>
      </c>
      <c r="E167" s="292">
        <f t="shared" si="189"/>
        <v>0</v>
      </c>
      <c r="F167" s="24">
        <f t="shared" si="185"/>
        <v>5450</v>
      </c>
      <c r="G167" s="29"/>
      <c r="H167" s="29"/>
      <c r="I167" s="29"/>
      <c r="J167" s="29"/>
      <c r="K167" s="232" t="s">
        <v>224</v>
      </c>
      <c r="L167" s="21">
        <f t="shared" si="195"/>
        <v>450</v>
      </c>
      <c r="M167" s="29"/>
      <c r="N167" s="29"/>
      <c r="O167" s="29"/>
      <c r="P167" s="381">
        <v>450</v>
      </c>
      <c r="Q167" s="29"/>
      <c r="R167" s="21">
        <f t="shared" si="196"/>
        <v>0</v>
      </c>
      <c r="S167" s="29"/>
      <c r="T167" s="29"/>
      <c r="U167" s="29"/>
      <c r="V167" s="29"/>
      <c r="W167" s="29"/>
      <c r="X167" s="21">
        <f t="shared" si="197"/>
        <v>0</v>
      </c>
      <c r="Y167" s="29"/>
      <c r="Z167" s="29"/>
      <c r="AA167" s="29"/>
      <c r="AB167" s="29"/>
      <c r="AC167" s="229" t="s">
        <v>225</v>
      </c>
      <c r="AD167" s="21">
        <f t="shared" si="198"/>
        <v>5000</v>
      </c>
      <c r="AE167" s="29"/>
      <c r="AF167" s="29"/>
      <c r="AG167" s="29"/>
      <c r="AH167" s="234">
        <v>5000</v>
      </c>
      <c r="AI167" s="41"/>
      <c r="AJ167" s="36">
        <f t="shared" si="199"/>
        <v>0</v>
      </c>
      <c r="AK167" s="29"/>
      <c r="AL167" s="29"/>
      <c r="AM167" s="29"/>
      <c r="AN167" s="29"/>
      <c r="AO167" s="29"/>
      <c r="AP167" s="29"/>
      <c r="AQ167" s="21">
        <f t="shared" si="200"/>
        <v>0</v>
      </c>
      <c r="AR167" s="29"/>
      <c r="AS167" s="29"/>
      <c r="AT167" s="29"/>
      <c r="AU167" s="29"/>
      <c r="AV167" s="29"/>
      <c r="AW167" s="214">
        <f t="shared" si="194"/>
        <v>0</v>
      </c>
      <c r="AX167" s="29"/>
      <c r="AY167" s="29"/>
      <c r="AZ167" s="29"/>
      <c r="BA167" s="29"/>
      <c r="BB167" s="41"/>
      <c r="BC167" s="21">
        <f t="shared" si="190"/>
        <v>0</v>
      </c>
      <c r="BD167" s="29"/>
      <c r="BE167" s="29"/>
      <c r="BF167" s="29"/>
      <c r="BG167" s="29"/>
      <c r="BH167" s="29"/>
      <c r="BI167" s="21">
        <f t="shared" si="191"/>
        <v>0</v>
      </c>
      <c r="BJ167" s="29"/>
      <c r="BK167" s="29"/>
      <c r="BL167" s="29"/>
      <c r="BM167" s="29"/>
      <c r="BN167" s="29"/>
      <c r="BO167" s="29"/>
      <c r="BP167" s="29"/>
      <c r="BQ167" s="29"/>
      <c r="BR167" s="29"/>
      <c r="BS167" s="29"/>
      <c r="BT167" s="29"/>
      <c r="BU167" s="29"/>
      <c r="BV167" s="29"/>
      <c r="BW167" s="29"/>
      <c r="BX167" s="29"/>
      <c r="BY167" s="29"/>
      <c r="BZ167" s="29"/>
      <c r="CA167" s="21">
        <f t="shared" si="201"/>
        <v>0</v>
      </c>
      <c r="CB167" s="29"/>
      <c r="CC167" s="29"/>
      <c r="CD167" s="29"/>
      <c r="CE167" s="29"/>
      <c r="CF167" s="29"/>
      <c r="CG167" s="41"/>
      <c r="CH167" s="21">
        <f t="shared" si="202"/>
        <v>0</v>
      </c>
      <c r="CI167" s="29"/>
      <c r="CJ167" s="29"/>
      <c r="CK167" s="29"/>
      <c r="CL167" s="29"/>
      <c r="CM167" s="29"/>
      <c r="CN167" s="29"/>
      <c r="CO167" s="29"/>
      <c r="CP167" s="21">
        <f t="shared" si="203"/>
        <v>0</v>
      </c>
      <c r="CQ167" s="29"/>
      <c r="CR167" s="29"/>
      <c r="CS167" s="29"/>
      <c r="CT167" s="29"/>
      <c r="CU167" s="29" t="s">
        <v>169</v>
      </c>
    </row>
    <row r="168" spans="1:99" ht="50.4" x14ac:dyDescent="0.3">
      <c r="A168" s="24"/>
      <c r="B168" s="34">
        <f t="shared" si="192"/>
        <v>5500</v>
      </c>
      <c r="C168" s="36">
        <f t="shared" si="180"/>
        <v>0</v>
      </c>
      <c r="D168" s="24">
        <f t="shared" ref="D168:D176" si="210">N168+T168+AF168+AL168+AS168+BE168+CJ168</f>
        <v>0</v>
      </c>
      <c r="E168" s="292">
        <f t="shared" si="189"/>
        <v>0</v>
      </c>
      <c r="F168" s="24">
        <f t="shared" si="185"/>
        <v>5500</v>
      </c>
      <c r="G168" s="29"/>
      <c r="H168" s="29"/>
      <c r="I168" s="29"/>
      <c r="J168" s="29"/>
      <c r="K168" s="360"/>
      <c r="L168" s="21">
        <f t="shared" si="195"/>
        <v>0</v>
      </c>
      <c r="M168" s="29"/>
      <c r="N168" s="29"/>
      <c r="O168" s="45"/>
      <c r="P168" s="29"/>
      <c r="Q168" s="29"/>
      <c r="R168" s="21">
        <f t="shared" si="196"/>
        <v>0</v>
      </c>
      <c r="S168" s="29"/>
      <c r="T168" s="29"/>
      <c r="U168" s="29"/>
      <c r="V168" s="29"/>
      <c r="W168" s="29"/>
      <c r="X168" s="21">
        <f t="shared" si="197"/>
        <v>0</v>
      </c>
      <c r="Y168" s="29"/>
      <c r="Z168" s="29"/>
      <c r="AA168" s="29"/>
      <c r="AB168" s="29"/>
      <c r="AC168" s="233" t="s">
        <v>226</v>
      </c>
      <c r="AD168" s="21">
        <f t="shared" si="198"/>
        <v>5500</v>
      </c>
      <c r="AE168" s="29"/>
      <c r="AF168" s="29"/>
      <c r="AG168" s="29"/>
      <c r="AH168" s="234">
        <v>5500</v>
      </c>
      <c r="AI168" s="41"/>
      <c r="AJ168" s="36">
        <f t="shared" si="199"/>
        <v>0</v>
      </c>
      <c r="AK168" s="29"/>
      <c r="AL168" s="29"/>
      <c r="AM168" s="29"/>
      <c r="AN168" s="29"/>
      <c r="AO168" s="29"/>
      <c r="AP168" s="29"/>
      <c r="AQ168" s="21">
        <f t="shared" si="200"/>
        <v>0</v>
      </c>
      <c r="AR168" s="29"/>
      <c r="AS168" s="29"/>
      <c r="AT168" s="29"/>
      <c r="AU168" s="29"/>
      <c r="AV168" s="29"/>
      <c r="AW168" s="214">
        <f t="shared" si="194"/>
        <v>0</v>
      </c>
      <c r="AX168" s="29"/>
      <c r="AY168" s="29"/>
      <c r="AZ168" s="29"/>
      <c r="BA168" s="29"/>
      <c r="BB168" s="41"/>
      <c r="BC168" s="21">
        <f t="shared" si="190"/>
        <v>0</v>
      </c>
      <c r="BD168" s="29"/>
      <c r="BE168" s="29"/>
      <c r="BF168" s="29"/>
      <c r="BG168" s="29"/>
      <c r="BH168" s="29"/>
      <c r="BI168" s="21">
        <f t="shared" si="191"/>
        <v>0</v>
      </c>
      <c r="BJ168" s="29"/>
      <c r="BK168" s="29"/>
      <c r="BL168" s="29"/>
      <c r="BM168" s="29"/>
      <c r="BN168" s="29"/>
      <c r="BO168" s="29"/>
      <c r="BP168" s="29"/>
      <c r="BQ168" s="29"/>
      <c r="BR168" s="29"/>
      <c r="BS168" s="29"/>
      <c r="BT168" s="29"/>
      <c r="BU168" s="29"/>
      <c r="BV168" s="29"/>
      <c r="BW168" s="29"/>
      <c r="BX168" s="29"/>
      <c r="BY168" s="29"/>
      <c r="BZ168" s="29"/>
      <c r="CA168" s="21">
        <f t="shared" si="201"/>
        <v>0</v>
      </c>
      <c r="CB168" s="29"/>
      <c r="CC168" s="29"/>
      <c r="CD168" s="29"/>
      <c r="CE168" s="29"/>
      <c r="CF168" s="29"/>
      <c r="CG168" s="41"/>
      <c r="CH168" s="21">
        <f t="shared" si="202"/>
        <v>0</v>
      </c>
      <c r="CI168" s="29"/>
      <c r="CJ168" s="29"/>
      <c r="CK168" s="29"/>
      <c r="CL168" s="29"/>
      <c r="CM168" s="29"/>
      <c r="CN168" s="29"/>
      <c r="CO168" s="29"/>
      <c r="CP168" s="21">
        <f t="shared" si="203"/>
        <v>0</v>
      </c>
      <c r="CQ168" s="29"/>
      <c r="CR168" s="29"/>
      <c r="CS168" s="29"/>
      <c r="CT168" s="29"/>
      <c r="CU168" s="29"/>
    </row>
    <row r="169" spans="1:99" ht="78" x14ac:dyDescent="0.3">
      <c r="A169" s="24"/>
      <c r="B169" s="34">
        <f t="shared" si="192"/>
        <v>10800</v>
      </c>
      <c r="C169" s="36">
        <f t="shared" si="180"/>
        <v>0</v>
      </c>
      <c r="D169" s="24">
        <f t="shared" si="210"/>
        <v>0</v>
      </c>
      <c r="E169" s="292">
        <f t="shared" si="189"/>
        <v>800</v>
      </c>
      <c r="F169" s="24">
        <f>O169+V169+AH169+AO169+AU169+BG169+CL169</f>
        <v>10800</v>
      </c>
      <c r="G169" s="29"/>
      <c r="H169" s="29"/>
      <c r="I169" s="29"/>
      <c r="J169" s="29"/>
      <c r="K169" s="26" t="s">
        <v>227</v>
      </c>
      <c r="L169" s="21">
        <f t="shared" si="195"/>
        <v>800</v>
      </c>
      <c r="M169" s="29"/>
      <c r="N169" s="29"/>
      <c r="O169" s="29">
        <v>800</v>
      </c>
      <c r="P169" s="29"/>
      <c r="Q169" s="29"/>
      <c r="R169" s="21">
        <f t="shared" si="196"/>
        <v>0</v>
      </c>
      <c r="S169" s="29"/>
      <c r="T169" s="29"/>
      <c r="U169" s="29"/>
      <c r="V169" s="29"/>
      <c r="W169" s="29"/>
      <c r="X169" s="21">
        <f t="shared" si="197"/>
        <v>0</v>
      </c>
      <c r="Y169" s="29"/>
      <c r="Z169" s="29"/>
      <c r="AA169" s="29"/>
      <c r="AB169" s="29"/>
      <c r="AC169" s="378" t="s">
        <v>774</v>
      </c>
      <c r="AD169" s="22">
        <f t="shared" si="198"/>
        <v>10000</v>
      </c>
      <c r="AE169" s="234"/>
      <c r="AF169" s="234"/>
      <c r="AG169" s="234"/>
      <c r="AH169" s="379">
        <v>10000</v>
      </c>
      <c r="AI169" s="41"/>
      <c r="AJ169" s="36">
        <f t="shared" si="199"/>
        <v>0</v>
      </c>
      <c r="AK169" s="29"/>
      <c r="AL169" s="29"/>
      <c r="AM169" s="29"/>
      <c r="AN169" s="29"/>
      <c r="AO169" s="29"/>
      <c r="AP169" s="29"/>
      <c r="AQ169" s="21">
        <f t="shared" si="200"/>
        <v>0</v>
      </c>
      <c r="AR169" s="29"/>
      <c r="AS169" s="29"/>
      <c r="AT169" s="29"/>
      <c r="AU169" s="29"/>
      <c r="AV169" s="29"/>
      <c r="AW169" s="214">
        <f t="shared" si="194"/>
        <v>0</v>
      </c>
      <c r="AX169" s="29"/>
      <c r="AY169" s="29"/>
      <c r="AZ169" s="29"/>
      <c r="BA169" s="29"/>
      <c r="BB169" s="41"/>
      <c r="BC169" s="21">
        <f t="shared" si="190"/>
        <v>0</v>
      </c>
      <c r="BD169" s="29"/>
      <c r="BE169" s="29"/>
      <c r="BF169" s="29"/>
      <c r="BG169" s="29"/>
      <c r="BH169" s="29"/>
      <c r="BI169" s="21">
        <f t="shared" si="191"/>
        <v>0</v>
      </c>
      <c r="BJ169" s="29"/>
      <c r="BK169" s="29"/>
      <c r="BL169" s="29"/>
      <c r="BM169" s="29"/>
      <c r="BN169" s="29"/>
      <c r="BO169" s="29"/>
      <c r="BP169" s="29"/>
      <c r="BQ169" s="29"/>
      <c r="BR169" s="29"/>
      <c r="BS169" s="29"/>
      <c r="BT169" s="29"/>
      <c r="BU169" s="29"/>
      <c r="BV169" s="29"/>
      <c r="BW169" s="29"/>
      <c r="BX169" s="29"/>
      <c r="BY169" s="29"/>
      <c r="BZ169" s="29"/>
      <c r="CA169" s="21">
        <f t="shared" si="201"/>
        <v>0</v>
      </c>
      <c r="CB169" s="29"/>
      <c r="CC169" s="29"/>
      <c r="CD169" s="29"/>
      <c r="CE169" s="29"/>
      <c r="CF169" s="29"/>
      <c r="CG169" s="41"/>
      <c r="CH169" s="21">
        <f t="shared" si="202"/>
        <v>0</v>
      </c>
      <c r="CI169" s="29"/>
      <c r="CJ169" s="29"/>
      <c r="CK169" s="29"/>
      <c r="CL169" s="29"/>
      <c r="CM169" s="29"/>
      <c r="CN169" s="29"/>
      <c r="CO169" s="29"/>
      <c r="CP169" s="21">
        <f t="shared" si="203"/>
        <v>0</v>
      </c>
      <c r="CQ169" s="29"/>
      <c r="CR169" s="29"/>
      <c r="CS169" s="29"/>
      <c r="CT169" s="29"/>
      <c r="CU169" s="29"/>
    </row>
    <row r="170" spans="1:99" ht="50.4" x14ac:dyDescent="0.3">
      <c r="A170" s="24"/>
      <c r="B170" s="34">
        <f t="shared" si="192"/>
        <v>1089.2</v>
      </c>
      <c r="C170" s="36">
        <f t="shared" si="180"/>
        <v>0</v>
      </c>
      <c r="D170" s="24">
        <f t="shared" si="210"/>
        <v>0</v>
      </c>
      <c r="E170" s="292">
        <f t="shared" si="189"/>
        <v>1089.2</v>
      </c>
      <c r="F170" s="24">
        <f>O170+V170+AH170+AO170+AU170+BG170+CL170</f>
        <v>800</v>
      </c>
      <c r="G170" s="29"/>
      <c r="H170" s="29"/>
      <c r="I170" s="29"/>
      <c r="J170" s="29"/>
      <c r="K170" s="26" t="s">
        <v>228</v>
      </c>
      <c r="L170" s="21">
        <f t="shared" si="195"/>
        <v>800</v>
      </c>
      <c r="M170" s="29"/>
      <c r="N170" s="29"/>
      <c r="O170" s="29">
        <v>800</v>
      </c>
      <c r="P170" s="29"/>
      <c r="Q170" s="29"/>
      <c r="R170" s="21">
        <f t="shared" si="196"/>
        <v>0</v>
      </c>
      <c r="S170" s="29"/>
      <c r="T170" s="29"/>
      <c r="U170" s="29"/>
      <c r="V170" s="29"/>
      <c r="W170" s="29"/>
      <c r="X170" s="21">
        <f t="shared" si="197"/>
        <v>0</v>
      </c>
      <c r="Y170" s="29"/>
      <c r="Z170" s="29"/>
      <c r="AA170" s="29"/>
      <c r="AB170" s="29"/>
      <c r="AC170" s="233" t="s">
        <v>659</v>
      </c>
      <c r="AD170" s="22">
        <f t="shared" si="198"/>
        <v>289.2</v>
      </c>
      <c r="AE170" s="234"/>
      <c r="AF170" s="234"/>
      <c r="AG170" s="223">
        <v>289.2</v>
      </c>
      <c r="AH170" s="379"/>
      <c r="AI170" s="41"/>
      <c r="AJ170" s="36">
        <f t="shared" si="199"/>
        <v>0</v>
      </c>
      <c r="AK170" s="29"/>
      <c r="AL170" s="29"/>
      <c r="AM170" s="29"/>
      <c r="AN170" s="29"/>
      <c r="AO170" s="29"/>
      <c r="AP170" s="29"/>
      <c r="AQ170" s="21">
        <f t="shared" si="200"/>
        <v>0</v>
      </c>
      <c r="AR170" s="29"/>
      <c r="AS170" s="29"/>
      <c r="AT170" s="29"/>
      <c r="AU170" s="29"/>
      <c r="AV170" s="29"/>
      <c r="AW170" s="214">
        <f t="shared" si="194"/>
        <v>0</v>
      </c>
      <c r="AX170" s="29"/>
      <c r="AY170" s="29"/>
      <c r="AZ170" s="29"/>
      <c r="BA170" s="29"/>
      <c r="BB170" s="41"/>
      <c r="BC170" s="21">
        <f t="shared" si="190"/>
        <v>0</v>
      </c>
      <c r="BD170" s="29"/>
      <c r="BE170" s="29"/>
      <c r="BF170" s="29"/>
      <c r="BG170" s="29"/>
      <c r="BH170" s="29"/>
      <c r="BI170" s="21">
        <f t="shared" si="191"/>
        <v>0</v>
      </c>
      <c r="BJ170" s="29"/>
      <c r="BK170" s="29"/>
      <c r="BL170" s="29"/>
      <c r="BM170" s="29"/>
      <c r="BN170" s="29"/>
      <c r="BO170" s="29"/>
      <c r="BP170" s="29"/>
      <c r="BQ170" s="29"/>
      <c r="BR170" s="29"/>
      <c r="BS170" s="29"/>
      <c r="BT170" s="29"/>
      <c r="BU170" s="29"/>
      <c r="BV170" s="29"/>
      <c r="BW170" s="29"/>
      <c r="BX170" s="29"/>
      <c r="BY170" s="29"/>
      <c r="BZ170" s="29"/>
      <c r="CA170" s="21">
        <f t="shared" si="201"/>
        <v>0</v>
      </c>
      <c r="CB170" s="29"/>
      <c r="CC170" s="29"/>
      <c r="CD170" s="29"/>
      <c r="CE170" s="29"/>
      <c r="CF170" s="29"/>
      <c r="CG170" s="41"/>
      <c r="CH170" s="21">
        <f t="shared" si="202"/>
        <v>0</v>
      </c>
      <c r="CI170" s="29"/>
      <c r="CJ170" s="29"/>
      <c r="CK170" s="29"/>
      <c r="CL170" s="29"/>
      <c r="CM170" s="29"/>
      <c r="CN170" s="29"/>
      <c r="CO170" s="29"/>
      <c r="CP170" s="21">
        <f t="shared" si="203"/>
        <v>0</v>
      </c>
      <c r="CQ170" s="29"/>
      <c r="CR170" s="29"/>
      <c r="CS170" s="29"/>
      <c r="CT170" s="29"/>
      <c r="CU170" s="29"/>
    </row>
    <row r="171" spans="1:99" ht="67.2" x14ac:dyDescent="0.3">
      <c r="A171" s="24"/>
      <c r="B171" s="34">
        <f t="shared" si="192"/>
        <v>9000</v>
      </c>
      <c r="C171" s="36">
        <f t="shared" si="180"/>
        <v>0</v>
      </c>
      <c r="D171" s="24">
        <f t="shared" si="210"/>
        <v>0</v>
      </c>
      <c r="E171" s="292">
        <f t="shared" si="189"/>
        <v>700</v>
      </c>
      <c r="F171" s="24">
        <f>O171+V171+AH171+AO171+AU171+BG171+CL171</f>
        <v>9000</v>
      </c>
      <c r="G171" s="29"/>
      <c r="H171" s="29"/>
      <c r="I171" s="29"/>
      <c r="J171" s="29"/>
      <c r="K171" s="26" t="s">
        <v>886</v>
      </c>
      <c r="L171" s="21">
        <f t="shared" si="195"/>
        <v>700</v>
      </c>
      <c r="M171" s="29"/>
      <c r="N171" s="29"/>
      <c r="O171" s="29">
        <v>700</v>
      </c>
      <c r="P171" s="29"/>
      <c r="Q171" s="29"/>
      <c r="R171" s="21">
        <f t="shared" si="196"/>
        <v>0</v>
      </c>
      <c r="S171" s="29"/>
      <c r="T171" s="29"/>
      <c r="U171" s="29"/>
      <c r="V171" s="29"/>
      <c r="W171" s="29"/>
      <c r="X171" s="21">
        <f t="shared" si="197"/>
        <v>0</v>
      </c>
      <c r="Y171" s="29"/>
      <c r="Z171" s="29"/>
      <c r="AA171" s="29"/>
      <c r="AB171" s="29"/>
      <c r="AC171" s="369" t="s">
        <v>864</v>
      </c>
      <c r="AD171" s="22">
        <f t="shared" si="198"/>
        <v>8300</v>
      </c>
      <c r="AE171" s="234"/>
      <c r="AF171" s="234"/>
      <c r="AG171" s="234"/>
      <c r="AH171" s="379">
        <v>8300</v>
      </c>
      <c r="AI171" s="41"/>
      <c r="AJ171" s="36">
        <f t="shared" si="199"/>
        <v>0</v>
      </c>
      <c r="AK171" s="29"/>
      <c r="AL171" s="29"/>
      <c r="AM171" s="29"/>
      <c r="AN171" s="29"/>
      <c r="AO171" s="29"/>
      <c r="AP171" s="29"/>
      <c r="AQ171" s="21">
        <f t="shared" si="200"/>
        <v>0</v>
      </c>
      <c r="AR171" s="29"/>
      <c r="AS171" s="29"/>
      <c r="AT171" s="29"/>
      <c r="AU171" s="29"/>
      <c r="AV171" s="29"/>
      <c r="AW171" s="214">
        <f t="shared" si="194"/>
        <v>0</v>
      </c>
      <c r="AX171" s="29"/>
      <c r="AY171" s="29"/>
      <c r="AZ171" s="29"/>
      <c r="BA171" s="29"/>
      <c r="BB171" s="41"/>
      <c r="BC171" s="21">
        <f t="shared" si="190"/>
        <v>0</v>
      </c>
      <c r="BD171" s="29"/>
      <c r="BE171" s="29"/>
      <c r="BF171" s="29"/>
      <c r="BG171" s="29"/>
      <c r="BH171" s="29"/>
      <c r="BI171" s="21">
        <f t="shared" si="191"/>
        <v>0</v>
      </c>
      <c r="BJ171" s="29"/>
      <c r="BK171" s="29"/>
      <c r="BL171" s="29"/>
      <c r="BM171" s="29"/>
      <c r="BN171" s="29"/>
      <c r="BO171" s="29"/>
      <c r="BP171" s="29"/>
      <c r="BQ171" s="29"/>
      <c r="BR171" s="29"/>
      <c r="BS171" s="29"/>
      <c r="BT171" s="29"/>
      <c r="BU171" s="29"/>
      <c r="BV171" s="29"/>
      <c r="BW171" s="29"/>
      <c r="BX171" s="29"/>
      <c r="BY171" s="29"/>
      <c r="BZ171" s="29"/>
      <c r="CA171" s="21">
        <f t="shared" si="201"/>
        <v>0</v>
      </c>
      <c r="CB171" s="29"/>
      <c r="CC171" s="29"/>
      <c r="CD171" s="29"/>
      <c r="CE171" s="29"/>
      <c r="CF171" s="29"/>
      <c r="CG171" s="41"/>
      <c r="CH171" s="21">
        <f t="shared" si="202"/>
        <v>0</v>
      </c>
      <c r="CI171" s="29"/>
      <c r="CJ171" s="29"/>
      <c r="CK171" s="29"/>
      <c r="CL171" s="29"/>
      <c r="CM171" s="29"/>
      <c r="CN171" s="29"/>
      <c r="CO171" s="29"/>
      <c r="CP171" s="21">
        <f t="shared" si="203"/>
        <v>0</v>
      </c>
      <c r="CQ171" s="29"/>
      <c r="CR171" s="29"/>
      <c r="CS171" s="29"/>
      <c r="CT171" s="29"/>
      <c r="CU171" s="29"/>
    </row>
    <row r="172" spans="1:99" ht="50.4" x14ac:dyDescent="0.3">
      <c r="A172" s="24"/>
      <c r="B172" s="34">
        <f>H172+L172+R172+X172+AD170+AJ172+AQ172+AW172+BC172+BO172+BR172+BU172+BX172+CA172+CH172+CP172</f>
        <v>789.2</v>
      </c>
      <c r="C172" s="36">
        <f>I172+M172+S172+Y172+AE170+AK172+AR172+AX172+BD172+BP172+BS172+BV172+BY172+CB172+CI172</f>
        <v>0</v>
      </c>
      <c r="D172" s="24">
        <f>N172+T172+AF170+AL172+AS172+BE172+CJ172</f>
        <v>0</v>
      </c>
      <c r="E172" s="292">
        <f t="shared" si="189"/>
        <v>500</v>
      </c>
      <c r="F172" s="24">
        <f>O172+V172+AH172+AO172+AU172+BG172+CL172</f>
        <v>500</v>
      </c>
      <c r="G172" s="29"/>
      <c r="H172" s="29"/>
      <c r="I172" s="29"/>
      <c r="J172" s="29"/>
      <c r="K172" s="26" t="s">
        <v>229</v>
      </c>
      <c r="L172" s="21">
        <f t="shared" si="195"/>
        <v>500</v>
      </c>
      <c r="M172" s="29"/>
      <c r="N172" s="29"/>
      <c r="O172" s="29">
        <v>500</v>
      </c>
      <c r="P172" s="29"/>
      <c r="Q172" s="29"/>
      <c r="R172" s="21">
        <f t="shared" si="196"/>
        <v>0</v>
      </c>
      <c r="S172" s="29"/>
      <c r="T172" s="29"/>
      <c r="U172" s="29"/>
      <c r="V172" s="29"/>
      <c r="W172" s="29"/>
      <c r="X172" s="21">
        <f t="shared" si="197"/>
        <v>0</v>
      </c>
      <c r="Y172" s="29"/>
      <c r="Z172" s="29"/>
      <c r="AA172" s="29"/>
      <c r="AB172" s="29"/>
      <c r="AH172" s="29"/>
      <c r="AI172" s="41"/>
      <c r="AJ172" s="36">
        <f t="shared" si="199"/>
        <v>0</v>
      </c>
      <c r="AK172" s="29"/>
      <c r="AL172" s="29"/>
      <c r="AM172" s="29"/>
      <c r="AN172" s="29"/>
      <c r="AO172" s="29"/>
      <c r="AP172" s="29"/>
      <c r="AQ172" s="21">
        <f t="shared" si="200"/>
        <v>0</v>
      </c>
      <c r="AR172" s="29"/>
      <c r="AS172" s="29"/>
      <c r="AT172" s="29"/>
      <c r="AU172" s="29"/>
      <c r="AV172" s="29"/>
      <c r="AW172" s="214">
        <f t="shared" si="194"/>
        <v>0</v>
      </c>
      <c r="AX172" s="29"/>
      <c r="AY172" s="29"/>
      <c r="AZ172" s="29"/>
      <c r="BA172" s="29"/>
      <c r="BB172" s="41"/>
      <c r="BC172" s="21">
        <f t="shared" si="190"/>
        <v>0</v>
      </c>
      <c r="BD172" s="29"/>
      <c r="BE172" s="29"/>
      <c r="BF172" s="29"/>
      <c r="BG172" s="29"/>
      <c r="BH172" s="29"/>
      <c r="BI172" s="21">
        <f t="shared" si="191"/>
        <v>0</v>
      </c>
      <c r="BJ172" s="29"/>
      <c r="BK172" s="29"/>
      <c r="BL172" s="29"/>
      <c r="BM172" s="29"/>
      <c r="BN172" s="29"/>
      <c r="BO172" s="29"/>
      <c r="BP172" s="29"/>
      <c r="BQ172" s="29"/>
      <c r="BR172" s="29"/>
      <c r="BS172" s="29"/>
      <c r="BT172" s="29"/>
      <c r="BU172" s="29"/>
      <c r="BV172" s="29"/>
      <c r="BW172" s="29"/>
      <c r="BX172" s="29"/>
      <c r="BY172" s="29"/>
      <c r="BZ172" s="29"/>
      <c r="CA172" s="21">
        <f t="shared" si="201"/>
        <v>0</v>
      </c>
      <c r="CB172" s="29"/>
      <c r="CC172" s="29"/>
      <c r="CD172" s="29"/>
      <c r="CE172" s="29"/>
      <c r="CF172" s="29"/>
      <c r="CG172" s="41"/>
      <c r="CH172" s="21">
        <f t="shared" si="202"/>
        <v>0</v>
      </c>
      <c r="CI172" s="29"/>
      <c r="CJ172" s="29"/>
      <c r="CK172" s="29"/>
      <c r="CL172" s="29"/>
      <c r="CM172" s="29"/>
      <c r="CN172" s="29"/>
      <c r="CO172" s="29"/>
      <c r="CP172" s="21">
        <f t="shared" si="203"/>
        <v>0</v>
      </c>
      <c r="CQ172" s="29"/>
      <c r="CR172" s="29"/>
      <c r="CS172" s="29"/>
      <c r="CT172" s="29"/>
      <c r="CU172" s="29"/>
    </row>
    <row r="173" spans="1:99" ht="50.4" x14ac:dyDescent="0.3">
      <c r="A173" s="24"/>
      <c r="B173" s="34">
        <f t="shared" si="192"/>
        <v>400</v>
      </c>
      <c r="C173" s="36">
        <f t="shared" si="180"/>
        <v>0</v>
      </c>
      <c r="D173" s="24">
        <f t="shared" si="210"/>
        <v>0</v>
      </c>
      <c r="E173" s="292">
        <f t="shared" si="189"/>
        <v>400</v>
      </c>
      <c r="F173" s="24">
        <f t="shared" ref="F173:F175" si="211">P173+V173+AH173+AO173+AU173+BG173+CL173</f>
        <v>0</v>
      </c>
      <c r="G173" s="29"/>
      <c r="H173" s="29"/>
      <c r="I173" s="29"/>
      <c r="J173" s="29"/>
      <c r="K173" s="41" t="s">
        <v>230</v>
      </c>
      <c r="L173" s="21">
        <f t="shared" si="195"/>
        <v>400</v>
      </c>
      <c r="M173" s="29"/>
      <c r="N173" s="29"/>
      <c r="O173" s="29">
        <v>400</v>
      </c>
      <c r="P173" s="29"/>
      <c r="Q173" s="29"/>
      <c r="R173" s="21">
        <f t="shared" si="196"/>
        <v>0</v>
      </c>
      <c r="S173" s="29"/>
      <c r="T173" s="29"/>
      <c r="U173" s="29"/>
      <c r="V173" s="29"/>
      <c r="W173" s="29"/>
      <c r="X173" s="21">
        <f t="shared" si="197"/>
        <v>0</v>
      </c>
      <c r="Y173" s="29"/>
      <c r="Z173" s="29"/>
      <c r="AA173" s="29"/>
      <c r="AB173" s="29"/>
      <c r="AC173" s="41"/>
      <c r="AD173" s="21">
        <f t="shared" si="198"/>
        <v>0</v>
      </c>
      <c r="AE173" s="29"/>
      <c r="AF173" s="29"/>
      <c r="AG173" s="29"/>
      <c r="AH173" s="29"/>
      <c r="AI173" s="41"/>
      <c r="AJ173" s="36">
        <f t="shared" si="199"/>
        <v>0</v>
      </c>
      <c r="AK173" s="29"/>
      <c r="AL173" s="29"/>
      <c r="AM173" s="29"/>
      <c r="AN173" s="29"/>
      <c r="AO173" s="29"/>
      <c r="AP173" s="29"/>
      <c r="AQ173" s="21">
        <f t="shared" si="200"/>
        <v>0</v>
      </c>
      <c r="AR173" s="29"/>
      <c r="AS173" s="29"/>
      <c r="AT173" s="29"/>
      <c r="AU173" s="29"/>
      <c r="AV173" s="29"/>
      <c r="AW173" s="214">
        <f t="shared" si="194"/>
        <v>0</v>
      </c>
      <c r="AX173" s="29"/>
      <c r="AY173" s="29"/>
      <c r="AZ173" s="29"/>
      <c r="BA173" s="29"/>
      <c r="BB173" s="41"/>
      <c r="BC173" s="21">
        <f t="shared" si="190"/>
        <v>0</v>
      </c>
      <c r="BD173" s="29"/>
      <c r="BE173" s="29"/>
      <c r="BF173" s="29"/>
      <c r="BG173" s="29"/>
      <c r="BH173" s="29"/>
      <c r="BI173" s="21">
        <f t="shared" si="191"/>
        <v>0</v>
      </c>
      <c r="BJ173" s="29"/>
      <c r="BK173" s="29"/>
      <c r="BL173" s="29"/>
      <c r="BM173" s="29"/>
      <c r="BN173" s="29"/>
      <c r="BO173" s="29"/>
      <c r="BP173" s="29"/>
      <c r="BQ173" s="29"/>
      <c r="BR173" s="29"/>
      <c r="BS173" s="29"/>
      <c r="BT173" s="29"/>
      <c r="BU173" s="29"/>
      <c r="BV173" s="29"/>
      <c r="BW173" s="29"/>
      <c r="BX173" s="29"/>
      <c r="BY173" s="29"/>
      <c r="BZ173" s="29"/>
      <c r="CA173" s="21">
        <f t="shared" si="201"/>
        <v>0</v>
      </c>
      <c r="CB173" s="29"/>
      <c r="CC173" s="29"/>
      <c r="CD173" s="29"/>
      <c r="CE173" s="29"/>
      <c r="CF173" s="29"/>
      <c r="CG173" s="41"/>
      <c r="CH173" s="21">
        <f t="shared" si="202"/>
        <v>0</v>
      </c>
      <c r="CI173" s="29"/>
      <c r="CJ173" s="29"/>
      <c r="CK173" s="29"/>
      <c r="CL173" s="29"/>
      <c r="CM173" s="29"/>
      <c r="CN173" s="29"/>
      <c r="CO173" s="29"/>
      <c r="CP173" s="21">
        <f t="shared" si="203"/>
        <v>0</v>
      </c>
      <c r="CQ173" s="29"/>
      <c r="CR173" s="29"/>
      <c r="CS173" s="29"/>
      <c r="CT173" s="29"/>
      <c r="CU173" s="29"/>
    </row>
    <row r="174" spans="1:99" x14ac:dyDescent="0.3">
      <c r="A174" s="24"/>
      <c r="B174" s="34">
        <f t="shared" si="192"/>
        <v>0</v>
      </c>
      <c r="C174" s="36">
        <f t="shared" si="180"/>
        <v>0</v>
      </c>
      <c r="D174" s="24">
        <f t="shared" si="210"/>
        <v>0</v>
      </c>
      <c r="E174" s="292">
        <f t="shared" si="189"/>
        <v>0</v>
      </c>
      <c r="F174" s="24">
        <f t="shared" si="211"/>
        <v>0</v>
      </c>
      <c r="G174" s="29"/>
      <c r="H174" s="29"/>
      <c r="I174" s="29"/>
      <c r="J174" s="29"/>
      <c r="K174" s="41"/>
      <c r="L174" s="29"/>
      <c r="M174" s="29"/>
      <c r="N174" s="29"/>
      <c r="O174" s="29"/>
      <c r="P174" s="29"/>
      <c r="Q174" s="29"/>
      <c r="R174" s="21">
        <f t="shared" si="196"/>
        <v>0</v>
      </c>
      <c r="S174" s="29"/>
      <c r="T174" s="29"/>
      <c r="U174" s="29"/>
      <c r="V174" s="29"/>
      <c r="W174" s="29"/>
      <c r="X174" s="21">
        <f t="shared" si="197"/>
        <v>0</v>
      </c>
      <c r="Y174" s="29"/>
      <c r="Z174" s="29"/>
      <c r="AA174" s="29"/>
      <c r="AB174" s="29"/>
      <c r="AC174" s="41"/>
      <c r="AD174" s="21">
        <f t="shared" si="198"/>
        <v>0</v>
      </c>
      <c r="AE174" s="29"/>
      <c r="AF174" s="29"/>
      <c r="AG174" s="29"/>
      <c r="AH174" s="29"/>
      <c r="AI174" s="41"/>
      <c r="AJ174" s="36">
        <f t="shared" si="199"/>
        <v>0</v>
      </c>
      <c r="AK174" s="29"/>
      <c r="AL174" s="29"/>
      <c r="AM174" s="29"/>
      <c r="AN174" s="29"/>
      <c r="AO174" s="29"/>
      <c r="AP174" s="29"/>
      <c r="AQ174" s="21">
        <f t="shared" si="200"/>
        <v>0</v>
      </c>
      <c r="AR174" s="29"/>
      <c r="AS174" s="29"/>
      <c r="AT174" s="29"/>
      <c r="AU174" s="29"/>
      <c r="AV174" s="29"/>
      <c r="AW174" s="214">
        <f t="shared" si="194"/>
        <v>0</v>
      </c>
      <c r="AX174" s="29"/>
      <c r="AY174" s="29"/>
      <c r="AZ174" s="29"/>
      <c r="BA174" s="29"/>
      <c r="BB174" s="41"/>
      <c r="BC174" s="21">
        <f t="shared" si="190"/>
        <v>0</v>
      </c>
      <c r="BD174" s="29"/>
      <c r="BE174" s="29"/>
      <c r="BF174" s="29"/>
      <c r="BG174" s="29"/>
      <c r="BH174" s="29"/>
      <c r="BI174" s="21">
        <f t="shared" si="191"/>
        <v>0</v>
      </c>
      <c r="BJ174" s="29"/>
      <c r="BK174" s="29"/>
      <c r="BL174" s="29"/>
      <c r="BM174" s="29"/>
      <c r="BN174" s="29"/>
      <c r="BO174" s="29"/>
      <c r="BP174" s="29"/>
      <c r="BQ174" s="29"/>
      <c r="BR174" s="29"/>
      <c r="BS174" s="29"/>
      <c r="BT174" s="29"/>
      <c r="BU174" s="29"/>
      <c r="BV174" s="29"/>
      <c r="BW174" s="29"/>
      <c r="BX174" s="29"/>
      <c r="BY174" s="29"/>
      <c r="BZ174" s="29"/>
      <c r="CA174" s="21">
        <f t="shared" si="201"/>
        <v>0</v>
      </c>
      <c r="CB174" s="29"/>
      <c r="CC174" s="29"/>
      <c r="CD174" s="29"/>
      <c r="CE174" s="29"/>
      <c r="CF174" s="29"/>
      <c r="CG174" s="41"/>
      <c r="CH174" s="21">
        <f t="shared" si="202"/>
        <v>0</v>
      </c>
      <c r="CI174" s="29"/>
      <c r="CJ174" s="29"/>
      <c r="CK174" s="29"/>
      <c r="CL174" s="29"/>
      <c r="CM174" s="29"/>
      <c r="CN174" s="29"/>
      <c r="CO174" s="29"/>
      <c r="CP174" s="21">
        <f t="shared" si="203"/>
        <v>0</v>
      </c>
      <c r="CQ174" s="29"/>
      <c r="CR174" s="29"/>
      <c r="CS174" s="29"/>
      <c r="CT174" s="29"/>
      <c r="CU174" s="29"/>
    </row>
    <row r="175" spans="1:99" x14ac:dyDescent="0.3">
      <c r="A175" s="24"/>
      <c r="B175" s="34">
        <f t="shared" si="192"/>
        <v>0</v>
      </c>
      <c r="C175" s="36">
        <f t="shared" si="180"/>
        <v>0</v>
      </c>
      <c r="D175" s="24">
        <f t="shared" si="210"/>
        <v>0</v>
      </c>
      <c r="E175" s="292">
        <f t="shared" si="189"/>
        <v>0</v>
      </c>
      <c r="F175" s="24">
        <f t="shared" si="211"/>
        <v>0</v>
      </c>
      <c r="G175" s="29"/>
      <c r="H175" s="29"/>
      <c r="I175" s="29"/>
      <c r="J175" s="29"/>
      <c r="K175" s="41"/>
      <c r="L175" s="29"/>
      <c r="M175" s="29"/>
      <c r="N175" s="29"/>
      <c r="O175" s="29"/>
      <c r="P175" s="29"/>
      <c r="Q175" s="29"/>
      <c r="R175" s="21">
        <f t="shared" si="196"/>
        <v>0</v>
      </c>
      <c r="S175" s="29"/>
      <c r="T175" s="29"/>
      <c r="U175" s="29"/>
      <c r="V175" s="29"/>
      <c r="W175" s="29"/>
      <c r="X175" s="21">
        <f t="shared" si="197"/>
        <v>0</v>
      </c>
      <c r="Y175" s="29"/>
      <c r="Z175" s="29"/>
      <c r="AA175" s="29"/>
      <c r="AB175" s="29"/>
      <c r="AC175" s="41"/>
      <c r="AD175" s="21">
        <f t="shared" si="198"/>
        <v>0</v>
      </c>
      <c r="AE175" s="29"/>
      <c r="AF175" s="29"/>
      <c r="AG175" s="29"/>
      <c r="AH175" s="29"/>
      <c r="AI175" s="41"/>
      <c r="AJ175" s="36">
        <f t="shared" si="199"/>
        <v>0</v>
      </c>
      <c r="AK175" s="29"/>
      <c r="AL175" s="29"/>
      <c r="AM175" s="29"/>
      <c r="AN175" s="29"/>
      <c r="AO175" s="29"/>
      <c r="AP175" s="29"/>
      <c r="AQ175" s="21">
        <f t="shared" si="200"/>
        <v>0</v>
      </c>
      <c r="AR175" s="29"/>
      <c r="AS175" s="29"/>
      <c r="AT175" s="29"/>
      <c r="AU175" s="29"/>
      <c r="AV175" s="29"/>
      <c r="AW175" s="214">
        <f t="shared" si="194"/>
        <v>0</v>
      </c>
      <c r="AX175" s="29"/>
      <c r="AY175" s="29"/>
      <c r="AZ175" s="29"/>
      <c r="BA175" s="29"/>
      <c r="BB175" s="41"/>
      <c r="BC175" s="21">
        <f t="shared" si="190"/>
        <v>0</v>
      </c>
      <c r="BD175" s="29"/>
      <c r="BE175" s="29"/>
      <c r="BF175" s="29"/>
      <c r="BG175" s="29"/>
      <c r="BH175" s="29"/>
      <c r="BI175" s="21">
        <f t="shared" si="191"/>
        <v>0</v>
      </c>
      <c r="BJ175" s="29"/>
      <c r="BK175" s="29"/>
      <c r="BL175" s="29"/>
      <c r="BM175" s="29"/>
      <c r="BN175" s="29"/>
      <c r="BO175" s="29"/>
      <c r="BP175" s="29"/>
      <c r="BQ175" s="29"/>
      <c r="BR175" s="29"/>
      <c r="BS175" s="29"/>
      <c r="BT175" s="29"/>
      <c r="BU175" s="29"/>
      <c r="BV175" s="29"/>
      <c r="BW175" s="29"/>
      <c r="BX175" s="29"/>
      <c r="BY175" s="29"/>
      <c r="BZ175" s="29"/>
      <c r="CA175" s="21">
        <f t="shared" si="201"/>
        <v>0</v>
      </c>
      <c r="CB175" s="29"/>
      <c r="CC175" s="29"/>
      <c r="CD175" s="29"/>
      <c r="CE175" s="29"/>
      <c r="CF175" s="29"/>
      <c r="CG175" s="41"/>
      <c r="CH175" s="21">
        <f t="shared" si="202"/>
        <v>0</v>
      </c>
      <c r="CI175" s="29"/>
      <c r="CJ175" s="29"/>
      <c r="CK175" s="29"/>
      <c r="CL175" s="29"/>
      <c r="CM175" s="29"/>
      <c r="CN175" s="29"/>
      <c r="CO175" s="29"/>
      <c r="CP175" s="21">
        <f t="shared" si="203"/>
        <v>0</v>
      </c>
      <c r="CQ175" s="29"/>
      <c r="CR175" s="29"/>
      <c r="CS175" s="29"/>
      <c r="CT175" s="29"/>
      <c r="CU175" s="29"/>
    </row>
    <row r="176" spans="1:99" x14ac:dyDescent="0.3">
      <c r="A176" s="24"/>
      <c r="B176" s="34">
        <f t="shared" si="192"/>
        <v>0</v>
      </c>
      <c r="C176" s="36">
        <f t="shared" si="180"/>
        <v>0</v>
      </c>
      <c r="D176" s="24">
        <f t="shared" si="210"/>
        <v>0</v>
      </c>
      <c r="E176" s="292">
        <f t="shared" si="189"/>
        <v>0</v>
      </c>
      <c r="F176" s="24">
        <f t="shared" si="185"/>
        <v>0</v>
      </c>
      <c r="G176" s="29"/>
      <c r="H176" s="29"/>
      <c r="I176" s="29"/>
      <c r="J176" s="29"/>
      <c r="K176" s="41"/>
      <c r="L176" s="29"/>
      <c r="M176" s="29"/>
      <c r="N176" s="29"/>
      <c r="O176" s="29"/>
      <c r="P176" s="29"/>
      <c r="Q176" s="29"/>
      <c r="R176" s="21">
        <f t="shared" si="196"/>
        <v>0</v>
      </c>
      <c r="S176" s="29"/>
      <c r="T176" s="29"/>
      <c r="U176" s="29"/>
      <c r="V176" s="29"/>
      <c r="W176" s="29"/>
      <c r="X176" s="29"/>
      <c r="Y176" s="29"/>
      <c r="Z176" s="29"/>
      <c r="AA176" s="29"/>
      <c r="AB176" s="29"/>
      <c r="AC176" s="41"/>
      <c r="AD176" s="29"/>
      <c r="AE176" s="29"/>
      <c r="AF176" s="29"/>
      <c r="AG176" s="29"/>
      <c r="AH176" s="29"/>
      <c r="AI176" s="41"/>
      <c r="AJ176" s="36">
        <f t="shared" si="199"/>
        <v>0</v>
      </c>
      <c r="AK176" s="29"/>
      <c r="AL176" s="29"/>
      <c r="AM176" s="29"/>
      <c r="AN176" s="29"/>
      <c r="AO176" s="29"/>
      <c r="AP176" s="29"/>
      <c r="AQ176" s="29"/>
      <c r="AR176" s="29"/>
      <c r="AS176" s="29"/>
      <c r="AT176" s="29"/>
      <c r="AU176" s="29"/>
      <c r="AV176" s="29"/>
      <c r="AW176" s="214">
        <f t="shared" si="194"/>
        <v>0</v>
      </c>
      <c r="AX176" s="29"/>
      <c r="AY176" s="29"/>
      <c r="AZ176" s="29"/>
      <c r="BA176" s="29"/>
      <c r="BB176" s="41"/>
      <c r="BC176" s="21">
        <f t="shared" si="190"/>
        <v>0</v>
      </c>
      <c r="BD176" s="29"/>
      <c r="BE176" s="29"/>
      <c r="BF176" s="29"/>
      <c r="BG176" s="29"/>
      <c r="BH176" s="29"/>
      <c r="BI176" s="21">
        <f t="shared" si="191"/>
        <v>0</v>
      </c>
      <c r="BJ176" s="29"/>
      <c r="BK176" s="29"/>
      <c r="BL176" s="29"/>
      <c r="BM176" s="29"/>
      <c r="BN176" s="29"/>
      <c r="BO176" s="29"/>
      <c r="BP176" s="29"/>
      <c r="BQ176" s="29"/>
      <c r="BR176" s="29"/>
      <c r="BS176" s="29"/>
      <c r="BT176" s="29"/>
      <c r="BU176" s="29"/>
      <c r="BV176" s="29"/>
      <c r="BW176" s="29"/>
      <c r="BX176" s="29"/>
      <c r="BY176" s="29"/>
      <c r="BZ176" s="29"/>
      <c r="CA176" s="21">
        <f t="shared" si="201"/>
        <v>0</v>
      </c>
      <c r="CB176" s="29"/>
      <c r="CC176" s="29"/>
      <c r="CD176" s="29"/>
      <c r="CE176" s="29"/>
      <c r="CF176" s="29"/>
      <c r="CG176" s="41"/>
      <c r="CH176" s="21">
        <f t="shared" si="202"/>
        <v>0</v>
      </c>
      <c r="CI176" s="29"/>
      <c r="CJ176" s="29"/>
      <c r="CK176" s="29"/>
      <c r="CL176" s="29"/>
      <c r="CM176" s="29"/>
      <c r="CN176" s="29"/>
      <c r="CO176" s="29"/>
      <c r="CP176" s="29"/>
      <c r="CQ176" s="29"/>
      <c r="CR176" s="29"/>
      <c r="CS176" s="29"/>
      <c r="CT176" s="29"/>
      <c r="CU176" s="29"/>
    </row>
    <row r="179" spans="5:6" x14ac:dyDescent="0.3">
      <c r="E179" s="726">
        <f>F161+F151+F133+F120+F111+F99+F88+F71+F58+F42+F33+F20+F6</f>
        <v>199598</v>
      </c>
      <c r="F179" s="726"/>
    </row>
    <row r="180" spans="5:6" x14ac:dyDescent="0.3">
      <c r="E180" s="726">
        <f>188098-E179</f>
        <v>-11500</v>
      </c>
      <c r="F180" s="726"/>
    </row>
  </sheetData>
  <mergeCells count="58">
    <mergeCell ref="A3:A4"/>
    <mergeCell ref="B3:B4"/>
    <mergeCell ref="C3:C4"/>
    <mergeCell ref="D3:F3"/>
    <mergeCell ref="G3:G4"/>
    <mergeCell ref="E179:F179"/>
    <mergeCell ref="X3:Y3"/>
    <mergeCell ref="E180:F180"/>
    <mergeCell ref="AL3:AO3"/>
    <mergeCell ref="AP3:AP4"/>
    <mergeCell ref="H3:I3"/>
    <mergeCell ref="J3:J4"/>
    <mergeCell ref="K3:K4"/>
    <mergeCell ref="L3:M3"/>
    <mergeCell ref="N3:P3"/>
    <mergeCell ref="Q3:Q4"/>
    <mergeCell ref="R3:S3"/>
    <mergeCell ref="AF3:AH3"/>
    <mergeCell ref="AJ3:AK3"/>
    <mergeCell ref="BT3:BT4"/>
    <mergeCell ref="BU3:BV3"/>
    <mergeCell ref="BW3:BW4"/>
    <mergeCell ref="BX3:BY3"/>
    <mergeCell ref="T3:V3"/>
    <mergeCell ref="W3:W4"/>
    <mergeCell ref="AY3:BA3"/>
    <mergeCell ref="BI3:BJ3"/>
    <mergeCell ref="BK3:BM3"/>
    <mergeCell ref="AQ3:AR3"/>
    <mergeCell ref="AS3:AU3"/>
    <mergeCell ref="AV3:AV4"/>
    <mergeCell ref="BB3:BB4"/>
    <mergeCell ref="BC3:BD3"/>
    <mergeCell ref="BE3:BG3"/>
    <mergeCell ref="BH3:BH4"/>
    <mergeCell ref="CU3:CU4"/>
    <mergeCell ref="CO3:CO4"/>
    <mergeCell ref="CP3:CQ3"/>
    <mergeCell ref="CR3:CT3"/>
    <mergeCell ref="BZ3:BZ4"/>
    <mergeCell ref="CA3:CB3"/>
    <mergeCell ref="CC3:CE3"/>
    <mergeCell ref="B1:L1"/>
    <mergeCell ref="CJ3:CL3"/>
    <mergeCell ref="CM3:CM4"/>
    <mergeCell ref="CN3:CN4"/>
    <mergeCell ref="CF3:CF4"/>
    <mergeCell ref="CG3:CG4"/>
    <mergeCell ref="CH3:CI3"/>
    <mergeCell ref="BO3:BP3"/>
    <mergeCell ref="AW3:AX3"/>
    <mergeCell ref="Z3:AB3"/>
    <mergeCell ref="AC3:AC4"/>
    <mergeCell ref="AD3:AE3"/>
    <mergeCell ref="BN3:BN4"/>
    <mergeCell ref="AI3:AI4"/>
    <mergeCell ref="BQ3:BQ4"/>
    <mergeCell ref="BR3:BS3"/>
  </mergeCells>
  <pageMargins left="0.70866141732283472" right="0.70866141732283472" top="0.74803149606299213" bottom="0.74803149606299213" header="0.31496062992125984" footer="0.31496062992125984"/>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4110-9641-47D8-B6A0-5CC0B85DA599}">
  <sheetPr>
    <tabColor theme="4" tint="0.39997558519241921"/>
  </sheetPr>
  <dimension ref="A1:AL316"/>
  <sheetViews>
    <sheetView showZeros="0" tabSelected="1" zoomScale="63" zoomScaleNormal="63" zoomScaleSheetLayoutView="80" workbookViewId="0">
      <pane xSplit="3" ySplit="11" topLeftCell="D18" activePane="bottomRight" state="frozen"/>
      <selection pane="topRight" activeCell="D1" sqref="D1"/>
      <selection pane="bottomLeft" activeCell="A12" sqref="A12"/>
      <selection pane="bottomRight" activeCell="AF21" sqref="AF21"/>
    </sheetView>
  </sheetViews>
  <sheetFormatPr defaultColWidth="9.109375" defaultRowHeight="15.6" x14ac:dyDescent="0.3"/>
  <cols>
    <col min="1" max="1" width="10.44140625" style="209" customWidth="1"/>
    <col min="2" max="2" width="56.77734375" style="210" customWidth="1"/>
    <col min="3" max="3" width="23" style="208" customWidth="1"/>
    <col min="4" max="4" width="21.109375" style="209" customWidth="1"/>
    <col min="5" max="5" width="13.109375" style="209" hidden="1" customWidth="1"/>
    <col min="6" max="6" width="11" style="209" hidden="1" customWidth="1"/>
    <col min="7" max="7" width="25.21875" style="208" customWidth="1"/>
    <col min="8" max="8" width="14.44140625" style="333" customWidth="1"/>
    <col min="9" max="9" width="20.77734375" style="333" hidden="1" customWidth="1"/>
    <col min="10" max="11" width="16.5546875" style="333" customWidth="1"/>
    <col min="12" max="12" width="15" style="319" customWidth="1"/>
    <col min="13" max="13" width="15" style="330" customWidth="1"/>
    <col min="14" max="14" width="15" style="314" customWidth="1"/>
    <col min="15" max="15" width="17.33203125" style="314" customWidth="1"/>
    <col min="16" max="16" width="19.44140625" style="333" hidden="1" customWidth="1"/>
    <col min="17" max="17" width="19.44140625" style="209" hidden="1" customWidth="1"/>
    <col min="18" max="18" width="12.109375" style="208" hidden="1" customWidth="1"/>
    <col min="19" max="19" width="15.5546875" style="208" hidden="1" customWidth="1"/>
    <col min="20" max="20" width="10" style="208" hidden="1" customWidth="1"/>
    <col min="21" max="21" width="9.33203125" style="208" hidden="1" customWidth="1"/>
    <col min="22" max="22" width="10" style="208" hidden="1" customWidth="1"/>
    <col min="23" max="23" width="15.33203125" style="305" hidden="1" customWidth="1"/>
    <col min="24" max="24" width="9.109375" style="305" hidden="1" customWidth="1"/>
    <col min="25" max="25" width="9.109375" style="208" hidden="1" customWidth="1"/>
    <col min="26" max="30" width="0" style="208" hidden="1" customWidth="1"/>
    <col min="31" max="16384" width="9.109375" style="208"/>
  </cols>
  <sheetData>
    <row r="1" spans="1:26" s="82" customFormat="1" ht="19.2" customHeight="1" x14ac:dyDescent="0.3">
      <c r="A1" s="777" t="s">
        <v>788</v>
      </c>
      <c r="B1" s="777"/>
      <c r="C1" s="777"/>
      <c r="D1" s="777"/>
      <c r="E1" s="777"/>
      <c r="F1" s="777"/>
      <c r="G1" s="777"/>
      <c r="H1" s="777"/>
      <c r="I1" s="777"/>
      <c r="J1" s="777"/>
      <c r="K1" s="777"/>
      <c r="L1" s="777"/>
      <c r="M1" s="777"/>
      <c r="N1" s="777"/>
      <c r="O1" s="777"/>
      <c r="P1" s="85"/>
      <c r="R1" s="298"/>
    </row>
    <row r="2" spans="1:26" x14ac:dyDescent="0.3">
      <c r="A2" s="778" t="s">
        <v>915</v>
      </c>
      <c r="B2" s="778"/>
      <c r="C2" s="778"/>
      <c r="D2" s="778"/>
      <c r="E2" s="778"/>
      <c r="F2" s="778"/>
      <c r="G2" s="778"/>
      <c r="H2" s="778"/>
      <c r="I2" s="778"/>
      <c r="J2" s="778"/>
      <c r="K2" s="778"/>
      <c r="L2" s="778"/>
      <c r="M2" s="778"/>
      <c r="N2" s="778"/>
      <c r="O2" s="778"/>
      <c r="P2" s="431" t="e" cm="1">
        <f t="array" ref="P2">#REF!</f>
        <v>#REF!</v>
      </c>
      <c r="Q2" s="432">
        <f>Q11-N11</f>
        <v>36366</v>
      </c>
      <c r="R2" s="218"/>
      <c r="S2" s="781"/>
      <c r="T2" s="781"/>
      <c r="U2" s="781"/>
      <c r="V2" s="781"/>
      <c r="W2" s="781"/>
      <c r="X2" s="208"/>
    </row>
    <row r="3" spans="1:26" x14ac:dyDescent="0.3">
      <c r="A3" s="772" t="s">
        <v>1037</v>
      </c>
      <c r="B3" s="772"/>
      <c r="C3" s="772"/>
      <c r="D3" s="772"/>
      <c r="E3" s="772"/>
      <c r="F3" s="772"/>
      <c r="G3" s="772"/>
      <c r="H3" s="772"/>
      <c r="I3" s="772"/>
      <c r="J3" s="772"/>
      <c r="K3" s="772"/>
      <c r="L3" s="772"/>
      <c r="M3" s="772"/>
      <c r="N3" s="772"/>
      <c r="O3" s="772"/>
      <c r="P3" s="433"/>
      <c r="Q3" s="434"/>
      <c r="R3" s="218"/>
      <c r="W3" s="208"/>
      <c r="X3" s="208"/>
    </row>
    <row r="4" spans="1:26" hidden="1" x14ac:dyDescent="0.3">
      <c r="A4" s="771" t="s">
        <v>885</v>
      </c>
      <c r="B4" s="772"/>
      <c r="C4" s="772"/>
      <c r="D4" s="772"/>
      <c r="E4" s="772"/>
      <c r="F4" s="772"/>
      <c r="G4" s="772"/>
      <c r="H4" s="772"/>
      <c r="I4" s="772"/>
      <c r="J4" s="772"/>
      <c r="K4" s="772"/>
      <c r="L4" s="772"/>
      <c r="M4" s="772"/>
      <c r="N4" s="772"/>
      <c r="O4" s="772"/>
      <c r="P4" s="433"/>
      <c r="Q4" s="434"/>
      <c r="R4" s="218"/>
      <c r="W4" s="208"/>
      <c r="X4" s="208"/>
    </row>
    <row r="5" spans="1:26" x14ac:dyDescent="0.3">
      <c r="A5" s="782"/>
      <c r="B5" s="782"/>
      <c r="C5" s="782"/>
      <c r="D5" s="782"/>
      <c r="E5" s="782"/>
      <c r="F5" s="782"/>
      <c r="G5" s="782"/>
      <c r="H5" s="782"/>
      <c r="I5" s="782"/>
      <c r="J5" s="782"/>
      <c r="K5" s="782"/>
      <c r="L5" s="782"/>
      <c r="M5" s="782"/>
      <c r="N5" s="782"/>
      <c r="O5" s="782"/>
      <c r="P5" s="782"/>
      <c r="Q5" s="782"/>
      <c r="R5" s="300"/>
      <c r="W5" s="208"/>
      <c r="X5" s="208"/>
    </row>
    <row r="6" spans="1:26" x14ac:dyDescent="0.3">
      <c r="A6" s="324"/>
      <c r="B6" s="324"/>
      <c r="C6" s="324"/>
      <c r="D6" s="324"/>
      <c r="E6" s="324"/>
      <c r="F6" s="324"/>
      <c r="G6" s="324"/>
      <c r="H6" s="331"/>
      <c r="I6" s="331"/>
      <c r="J6" s="331"/>
      <c r="K6" s="331"/>
      <c r="L6" s="779" t="s">
        <v>49</v>
      </c>
      <c r="M6" s="779"/>
      <c r="N6" s="779"/>
      <c r="O6" s="779"/>
      <c r="P6" s="341"/>
      <c r="Q6" s="334"/>
      <c r="R6" s="217"/>
      <c r="W6" s="208"/>
      <c r="X6" s="208"/>
    </row>
    <row r="7" spans="1:26" ht="20.399999999999999" customHeight="1" x14ac:dyDescent="0.3">
      <c r="A7" s="752" t="s">
        <v>0</v>
      </c>
      <c r="B7" s="780" t="s">
        <v>376</v>
      </c>
      <c r="C7" s="752" t="s">
        <v>377</v>
      </c>
      <c r="D7" s="752" t="s">
        <v>8</v>
      </c>
      <c r="E7" s="752" t="s">
        <v>888</v>
      </c>
      <c r="F7" s="752" t="s">
        <v>889</v>
      </c>
      <c r="G7" s="752" t="s">
        <v>856</v>
      </c>
      <c r="H7" s="753" t="s">
        <v>7</v>
      </c>
      <c r="I7" s="579"/>
      <c r="J7" s="755" t="s">
        <v>792</v>
      </c>
      <c r="K7" s="756"/>
      <c r="L7" s="754" t="s">
        <v>791</v>
      </c>
      <c r="M7" s="752" t="s">
        <v>916</v>
      </c>
      <c r="N7" s="752" t="s">
        <v>917</v>
      </c>
      <c r="O7" s="752" t="s">
        <v>5</v>
      </c>
      <c r="P7" s="753" t="s">
        <v>5</v>
      </c>
      <c r="Q7" s="778"/>
      <c r="R7" s="218"/>
      <c r="W7" s="208"/>
      <c r="X7" s="208"/>
    </row>
    <row r="8" spans="1:26" ht="22.2" customHeight="1" x14ac:dyDescent="0.3">
      <c r="A8" s="752"/>
      <c r="B8" s="780"/>
      <c r="C8" s="752"/>
      <c r="D8" s="752"/>
      <c r="E8" s="752"/>
      <c r="F8" s="752"/>
      <c r="G8" s="752"/>
      <c r="H8" s="753"/>
      <c r="I8" s="753" t="s">
        <v>890</v>
      </c>
      <c r="J8" s="757"/>
      <c r="K8" s="758"/>
      <c r="L8" s="754"/>
      <c r="M8" s="752"/>
      <c r="N8" s="752"/>
      <c r="O8" s="752"/>
      <c r="P8" s="753"/>
      <c r="Q8" s="778"/>
      <c r="R8" s="218"/>
      <c r="T8" s="211"/>
      <c r="V8" s="211">
        <f>N11+74079</f>
        <v>78879</v>
      </c>
      <c r="W8" s="208"/>
      <c r="X8" s="208"/>
    </row>
    <row r="9" spans="1:26" ht="31.2" x14ac:dyDescent="0.3">
      <c r="A9" s="752"/>
      <c r="B9" s="780"/>
      <c r="C9" s="752"/>
      <c r="D9" s="752"/>
      <c r="E9" s="752"/>
      <c r="F9" s="752"/>
      <c r="G9" s="752"/>
      <c r="H9" s="753"/>
      <c r="I9" s="753"/>
      <c r="J9" s="332" t="s">
        <v>4</v>
      </c>
      <c r="K9" s="332" t="s">
        <v>790</v>
      </c>
      <c r="L9" s="754"/>
      <c r="M9" s="752"/>
      <c r="N9" s="752"/>
      <c r="O9" s="752"/>
      <c r="P9" s="753"/>
      <c r="Q9" s="778"/>
      <c r="R9" s="218"/>
      <c r="V9" s="211">
        <f>M11*45%</f>
        <v>681.75</v>
      </c>
      <c r="W9" s="208"/>
      <c r="X9" s="208"/>
    </row>
    <row r="10" spans="1:26" hidden="1" x14ac:dyDescent="0.3">
      <c r="A10" s="299"/>
      <c r="B10" s="83"/>
      <c r="C10" s="299"/>
      <c r="D10" s="84"/>
      <c r="E10" s="84"/>
      <c r="F10" s="84"/>
      <c r="G10" s="299"/>
      <c r="H10" s="332"/>
      <c r="I10" s="332"/>
      <c r="J10" s="332"/>
      <c r="K10" s="332"/>
      <c r="L10" s="318"/>
      <c r="M10" s="329"/>
      <c r="N10" s="348"/>
      <c r="O10" s="348"/>
      <c r="P10" s="340"/>
      <c r="Q10" s="304"/>
      <c r="R10" s="304"/>
      <c r="S10" s="308"/>
      <c r="T10" s="308"/>
      <c r="U10" s="308"/>
      <c r="W10" s="584"/>
      <c r="X10" s="584"/>
      <c r="Y10" s="211"/>
    </row>
    <row r="11" spans="1:26" ht="25.8" customHeight="1" x14ac:dyDescent="0.3">
      <c r="A11" s="397"/>
      <c r="B11" s="397" t="s">
        <v>382</v>
      </c>
      <c r="C11" s="398"/>
      <c r="D11" s="399"/>
      <c r="E11" s="399"/>
      <c r="F11" s="399"/>
      <c r="G11" s="398"/>
      <c r="H11" s="398"/>
      <c r="I11" s="398"/>
      <c r="J11" s="429">
        <f>J12+J24</f>
        <v>11966.3</v>
      </c>
      <c r="K11" s="429">
        <f t="shared" ref="K11:N11" si="0">K12+K24</f>
        <v>9963.2999999999993</v>
      </c>
      <c r="L11" s="429">
        <f t="shared" si="0"/>
        <v>9963.2999999999993</v>
      </c>
      <c r="M11" s="429">
        <f t="shared" si="0"/>
        <v>1515</v>
      </c>
      <c r="N11" s="429">
        <f t="shared" si="0"/>
        <v>4800</v>
      </c>
      <c r="O11" s="318"/>
      <c r="P11" s="398"/>
      <c r="Q11" s="398">
        <v>41166</v>
      </c>
      <c r="R11" s="400" t="e">
        <f>M11/#REF!*100</f>
        <v>#REF!</v>
      </c>
      <c r="S11" s="401"/>
      <c r="T11" s="402"/>
      <c r="U11" s="402"/>
      <c r="V11" s="403"/>
      <c r="W11" s="404"/>
      <c r="X11" s="402"/>
      <c r="Y11" s="405"/>
      <c r="Z11" s="405"/>
    </row>
    <row r="12" spans="1:26" ht="28.8" customHeight="1" x14ac:dyDescent="0.3">
      <c r="A12" s="10">
        <v>1</v>
      </c>
      <c r="B12" s="4" t="s">
        <v>24</v>
      </c>
      <c r="C12" s="1"/>
      <c r="D12" s="3"/>
      <c r="E12" s="399"/>
      <c r="F12" s="399"/>
      <c r="G12" s="1"/>
      <c r="H12" s="10"/>
      <c r="I12" s="406"/>
      <c r="J12" s="429">
        <f>J13+J17</f>
        <v>10099</v>
      </c>
      <c r="K12" s="429">
        <f t="shared" ref="K12:N12" si="1">K13+K17</f>
        <v>8650</v>
      </c>
      <c r="L12" s="429">
        <f t="shared" si="1"/>
        <v>8650</v>
      </c>
      <c r="M12" s="429">
        <f t="shared" si="1"/>
        <v>1234.5999999999999</v>
      </c>
      <c r="N12" s="429">
        <f t="shared" si="1"/>
        <v>4000</v>
      </c>
      <c r="O12" s="318"/>
      <c r="P12" s="427"/>
      <c r="Q12" s="427">
        <v>37600</v>
      </c>
      <c r="R12" s="400" t="e">
        <f>M12/#REF!*100</f>
        <v>#REF!</v>
      </c>
      <c r="S12" s="407" t="s">
        <v>796</v>
      </c>
      <c r="T12" s="408">
        <v>2023</v>
      </c>
      <c r="U12" s="408">
        <v>2024</v>
      </c>
      <c r="V12" s="409">
        <v>2025</v>
      </c>
      <c r="W12" s="402" t="s">
        <v>908</v>
      </c>
      <c r="X12" s="402" t="s">
        <v>797</v>
      </c>
      <c r="Y12" s="405"/>
      <c r="Z12" s="405"/>
    </row>
    <row r="13" spans="1:26" ht="28.8" customHeight="1" x14ac:dyDescent="0.3">
      <c r="A13" s="422" t="s">
        <v>403</v>
      </c>
      <c r="B13" s="410" t="s">
        <v>891</v>
      </c>
      <c r="C13" s="1"/>
      <c r="D13" s="3"/>
      <c r="E13" s="399"/>
      <c r="F13" s="399"/>
      <c r="G13" s="1"/>
      <c r="H13" s="10"/>
      <c r="I13" s="406"/>
      <c r="J13" s="559">
        <f>SUM(J14:J16)</f>
        <v>2264</v>
      </c>
      <c r="K13" s="559">
        <f t="shared" ref="K13:N13" si="2">SUM(K14:K16)</f>
        <v>2150</v>
      </c>
      <c r="L13" s="559">
        <f t="shared" si="2"/>
        <v>2150</v>
      </c>
      <c r="M13" s="559">
        <f t="shared" si="2"/>
        <v>1234.5999999999999</v>
      </c>
      <c r="N13" s="559">
        <f t="shared" si="2"/>
        <v>915.4</v>
      </c>
      <c r="O13" s="318"/>
      <c r="P13" s="427"/>
      <c r="Q13" s="427"/>
      <c r="R13" s="400"/>
      <c r="S13" s="407"/>
      <c r="T13" s="408"/>
      <c r="U13" s="408"/>
      <c r="V13" s="409"/>
      <c r="W13" s="586">
        <f>SUM(W17:W28)</f>
        <v>7</v>
      </c>
      <c r="X13" s="586">
        <f>SUM(X17:X28)</f>
        <v>4</v>
      </c>
      <c r="Y13" s="589">
        <v>1</v>
      </c>
      <c r="Z13" s="405"/>
    </row>
    <row r="14" spans="1:26" ht="27.6" customHeight="1" x14ac:dyDescent="0.3">
      <c r="A14" s="11" t="s">
        <v>45</v>
      </c>
      <c r="B14" s="336" t="s">
        <v>47</v>
      </c>
      <c r="C14" s="13" t="s">
        <v>783</v>
      </c>
      <c r="D14" s="13" t="s">
        <v>24</v>
      </c>
      <c r="E14" s="323"/>
      <c r="F14" s="323"/>
      <c r="G14" s="13" t="s">
        <v>787</v>
      </c>
      <c r="H14" s="13" t="s">
        <v>470</v>
      </c>
      <c r="I14" s="323"/>
      <c r="J14" s="435">
        <v>1000</v>
      </c>
      <c r="K14" s="435">
        <v>950</v>
      </c>
      <c r="L14" s="436">
        <v>950</v>
      </c>
      <c r="M14" s="437">
        <v>634.6</v>
      </c>
      <c r="N14" s="437">
        <f>L14-M14</f>
        <v>315.39999999999998</v>
      </c>
      <c r="O14" s="438" t="s">
        <v>795</v>
      </c>
      <c r="P14" s="424"/>
      <c r="Q14" s="424"/>
      <c r="R14" s="395"/>
      <c r="S14" s="306"/>
      <c r="T14" s="306"/>
      <c r="U14" s="307"/>
      <c r="V14" s="347"/>
      <c r="W14" s="587"/>
      <c r="X14" s="587"/>
    </row>
    <row r="15" spans="1:26" ht="27.6" customHeight="1" x14ac:dyDescent="0.3">
      <c r="A15" s="11" t="s">
        <v>45</v>
      </c>
      <c r="B15" s="336" t="s">
        <v>46</v>
      </c>
      <c r="C15" s="13" t="s">
        <v>783</v>
      </c>
      <c r="D15" s="13" t="s">
        <v>24</v>
      </c>
      <c r="E15" s="323"/>
      <c r="F15" s="323"/>
      <c r="G15" s="13" t="s">
        <v>893</v>
      </c>
      <c r="H15" s="13" t="s">
        <v>470</v>
      </c>
      <c r="I15" s="323"/>
      <c r="J15" s="435">
        <v>632</v>
      </c>
      <c r="K15" s="435">
        <v>600</v>
      </c>
      <c r="L15" s="436">
        <v>600</v>
      </c>
      <c r="M15" s="437">
        <v>300</v>
      </c>
      <c r="N15" s="437">
        <f t="shared" ref="N15:N16" si="3">L15-M15</f>
        <v>300</v>
      </c>
      <c r="O15" s="438" t="s">
        <v>795</v>
      </c>
      <c r="P15" s="309"/>
      <c r="Q15" s="309"/>
      <c r="R15" s="395"/>
      <c r="S15" s="306"/>
      <c r="T15" s="306"/>
      <c r="U15" s="307"/>
      <c r="V15" s="347"/>
      <c r="W15" s="587"/>
      <c r="X15" s="587"/>
    </row>
    <row r="16" spans="1:26" ht="27.6" customHeight="1" x14ac:dyDescent="0.3">
      <c r="A16" s="11" t="s">
        <v>45</v>
      </c>
      <c r="B16" s="336" t="s">
        <v>48</v>
      </c>
      <c r="C16" s="13" t="s">
        <v>783</v>
      </c>
      <c r="D16" s="13" t="s">
        <v>24</v>
      </c>
      <c r="E16" s="323"/>
      <c r="F16" s="323"/>
      <c r="G16" s="13" t="s">
        <v>893</v>
      </c>
      <c r="H16" s="13" t="s">
        <v>470</v>
      </c>
      <c r="I16" s="323"/>
      <c r="J16" s="435">
        <v>632</v>
      </c>
      <c r="K16" s="435">
        <v>600</v>
      </c>
      <c r="L16" s="436">
        <v>600</v>
      </c>
      <c r="M16" s="437">
        <v>300</v>
      </c>
      <c r="N16" s="437">
        <f t="shared" si="3"/>
        <v>300</v>
      </c>
      <c r="O16" s="438" t="s">
        <v>795</v>
      </c>
      <c r="P16" s="310"/>
      <c r="Q16" s="310"/>
      <c r="R16" s="395"/>
      <c r="S16" s="306"/>
      <c r="T16" s="306"/>
      <c r="U16" s="307"/>
      <c r="V16" s="347"/>
      <c r="W16" s="587"/>
      <c r="X16" s="587"/>
    </row>
    <row r="17" spans="1:38" s="392" customFormat="1" ht="22.8" customHeight="1" x14ac:dyDescent="0.3">
      <c r="A17" s="422" t="s">
        <v>413</v>
      </c>
      <c r="B17" s="428" t="s">
        <v>892</v>
      </c>
      <c r="C17" s="8"/>
      <c r="D17" s="8"/>
      <c r="E17" s="399"/>
      <c r="F17" s="399"/>
      <c r="G17" s="8"/>
      <c r="H17" s="8"/>
      <c r="I17" s="399"/>
      <c r="J17" s="558">
        <f>SUM(J18:J23)</f>
        <v>7835</v>
      </c>
      <c r="K17" s="558">
        <f t="shared" ref="K17:N17" si="4">SUM(K18:K23)</f>
        <v>6500</v>
      </c>
      <c r="L17" s="558">
        <f t="shared" si="4"/>
        <v>6500</v>
      </c>
      <c r="M17" s="558">
        <f t="shared" si="4"/>
        <v>0</v>
      </c>
      <c r="N17" s="558">
        <f t="shared" si="4"/>
        <v>3084.6</v>
      </c>
      <c r="O17" s="412"/>
      <c r="P17" s="413"/>
      <c r="Q17" s="413"/>
      <c r="R17" s="396"/>
      <c r="S17" s="404"/>
      <c r="T17" s="404"/>
      <c r="U17" s="414"/>
      <c r="V17" s="415"/>
      <c r="W17" s="586"/>
      <c r="X17" s="586"/>
      <c r="Y17" s="405"/>
      <c r="Z17" s="405"/>
      <c r="AA17" s="208"/>
      <c r="AB17" s="208"/>
      <c r="AC17" s="208"/>
      <c r="AD17" s="208"/>
      <c r="AE17" s="208"/>
      <c r="AF17" s="208"/>
      <c r="AG17" s="208"/>
      <c r="AH17" s="208"/>
      <c r="AI17" s="208"/>
      <c r="AJ17" s="208"/>
      <c r="AK17" s="208"/>
      <c r="AL17" s="208"/>
    </row>
    <row r="18" spans="1:38" s="392" customFormat="1" ht="68.400000000000006" customHeight="1" x14ac:dyDescent="0.3">
      <c r="A18" s="422" t="s">
        <v>45</v>
      </c>
      <c r="B18" s="336" t="s">
        <v>845</v>
      </c>
      <c r="C18" s="13" t="s">
        <v>783</v>
      </c>
      <c r="D18" s="13" t="s">
        <v>24</v>
      </c>
      <c r="E18" s="399"/>
      <c r="F18" s="399"/>
      <c r="G18" s="13" t="s">
        <v>920</v>
      </c>
      <c r="H18" s="13" t="s">
        <v>918</v>
      </c>
      <c r="I18" s="399"/>
      <c r="J18" s="430">
        <v>1700</v>
      </c>
      <c r="K18" s="430">
        <v>1615</v>
      </c>
      <c r="L18" s="430">
        <v>1615</v>
      </c>
      <c r="M18" s="558"/>
      <c r="N18" s="430">
        <v>684.6</v>
      </c>
      <c r="O18" s="412"/>
      <c r="P18" s="413"/>
      <c r="Q18" s="413"/>
      <c r="R18" s="396"/>
      <c r="S18" s="404">
        <f>L18*0.4</f>
        <v>646</v>
      </c>
      <c r="T18" s="404"/>
      <c r="U18" s="414"/>
      <c r="V18" s="415"/>
      <c r="W18" s="586">
        <v>1</v>
      </c>
      <c r="X18" s="586"/>
      <c r="Y18" s="405"/>
      <c r="Z18" s="405"/>
      <c r="AA18" s="208"/>
      <c r="AB18" s="208"/>
      <c r="AC18" s="208"/>
      <c r="AD18" s="208"/>
      <c r="AE18" s="208"/>
      <c r="AF18" s="208"/>
      <c r="AG18" s="208"/>
      <c r="AH18" s="208"/>
      <c r="AI18" s="208"/>
      <c r="AJ18" s="208"/>
      <c r="AK18" s="208"/>
      <c r="AL18" s="208"/>
    </row>
    <row r="19" spans="1:38" s="392" customFormat="1" ht="84.6" customHeight="1" x14ac:dyDescent="0.3">
      <c r="A19" s="422" t="s">
        <v>45</v>
      </c>
      <c r="B19" s="336" t="s">
        <v>829</v>
      </c>
      <c r="C19" s="13" t="s">
        <v>783</v>
      </c>
      <c r="D19" s="13" t="s">
        <v>24</v>
      </c>
      <c r="E19" s="399"/>
      <c r="F19" s="399"/>
      <c r="G19" s="13" t="s">
        <v>921</v>
      </c>
      <c r="H19" s="13" t="s">
        <v>918</v>
      </c>
      <c r="I19" s="399"/>
      <c r="J19" s="430">
        <v>3430</v>
      </c>
      <c r="K19" s="430">
        <v>2485</v>
      </c>
      <c r="L19" s="430">
        <v>2485</v>
      </c>
      <c r="M19" s="558"/>
      <c r="N19" s="430">
        <v>900</v>
      </c>
      <c r="O19" s="804" t="s">
        <v>1036</v>
      </c>
      <c r="P19" s="413"/>
      <c r="Q19" s="413"/>
      <c r="R19" s="396"/>
      <c r="S19" s="404">
        <f t="shared" ref="S19:S23" si="5">L19*0.4</f>
        <v>994</v>
      </c>
      <c r="T19" s="404"/>
      <c r="U19" s="414"/>
      <c r="V19" s="415"/>
      <c r="W19" s="586">
        <v>1</v>
      </c>
      <c r="X19" s="586"/>
      <c r="Y19" s="405"/>
      <c r="Z19" s="405"/>
      <c r="AA19" s="208"/>
      <c r="AB19" s="208"/>
      <c r="AC19" s="208"/>
      <c r="AD19" s="208"/>
      <c r="AE19" s="208"/>
      <c r="AF19" s="208"/>
      <c r="AG19" s="208"/>
      <c r="AH19" s="208"/>
      <c r="AI19" s="208"/>
      <c r="AJ19" s="208"/>
      <c r="AK19" s="208"/>
      <c r="AL19" s="208"/>
    </row>
    <row r="20" spans="1:38" s="392" customFormat="1" ht="57" customHeight="1" x14ac:dyDescent="0.3">
      <c r="A20" s="422" t="s">
        <v>45</v>
      </c>
      <c r="B20" s="336" t="s">
        <v>40</v>
      </c>
      <c r="C20" s="13" t="s">
        <v>783</v>
      </c>
      <c r="D20" s="13" t="s">
        <v>24</v>
      </c>
      <c r="E20" s="399"/>
      <c r="F20" s="399"/>
      <c r="G20" s="460" t="s">
        <v>922</v>
      </c>
      <c r="H20" s="13" t="s">
        <v>918</v>
      </c>
      <c r="I20" s="399"/>
      <c r="J20" s="430">
        <v>1474</v>
      </c>
      <c r="K20" s="430">
        <v>1400</v>
      </c>
      <c r="L20" s="430">
        <v>1400</v>
      </c>
      <c r="M20" s="558"/>
      <c r="N20" s="430">
        <v>500</v>
      </c>
      <c r="O20" s="412"/>
      <c r="P20" s="413"/>
      <c r="Q20" s="413"/>
      <c r="R20" s="396"/>
      <c r="S20" s="404">
        <f t="shared" si="5"/>
        <v>560</v>
      </c>
      <c r="T20" s="404"/>
      <c r="U20" s="414"/>
      <c r="V20" s="415"/>
      <c r="W20" s="586">
        <v>1</v>
      </c>
      <c r="X20" s="586"/>
      <c r="Y20" s="405"/>
      <c r="Z20" s="405"/>
      <c r="AA20" s="208"/>
      <c r="AB20" s="208"/>
      <c r="AC20" s="208"/>
      <c r="AD20" s="208"/>
      <c r="AE20" s="208"/>
      <c r="AF20" s="208"/>
      <c r="AG20" s="208"/>
      <c r="AH20" s="208"/>
      <c r="AI20" s="208"/>
      <c r="AJ20" s="208"/>
      <c r="AK20" s="208"/>
      <c r="AL20" s="208"/>
    </row>
    <row r="21" spans="1:38" s="392" customFormat="1" ht="27" customHeight="1" x14ac:dyDescent="0.3">
      <c r="A21" s="422" t="s">
        <v>45</v>
      </c>
      <c r="B21" s="336" t="s">
        <v>924</v>
      </c>
      <c r="C21" s="13" t="s">
        <v>783</v>
      </c>
      <c r="D21" s="13" t="s">
        <v>24</v>
      </c>
      <c r="E21" s="399"/>
      <c r="F21" s="399"/>
      <c r="G21" s="13" t="s">
        <v>925</v>
      </c>
      <c r="H21" s="13" t="s">
        <v>918</v>
      </c>
      <c r="I21" s="399"/>
      <c r="J21" s="430">
        <v>375</v>
      </c>
      <c r="K21" s="430">
        <v>300</v>
      </c>
      <c r="L21" s="430">
        <v>300</v>
      </c>
      <c r="M21" s="558"/>
      <c r="N21" s="430">
        <v>300</v>
      </c>
      <c r="O21" s="438" t="s">
        <v>795</v>
      </c>
      <c r="P21" s="413"/>
      <c r="Q21" s="413"/>
      <c r="R21" s="396"/>
      <c r="S21" s="404">
        <f t="shared" si="5"/>
        <v>120</v>
      </c>
      <c r="T21" s="404"/>
      <c r="U21" s="414"/>
      <c r="V21" s="415"/>
      <c r="W21" s="587">
        <v>1</v>
      </c>
      <c r="X21" s="587">
        <v>1</v>
      </c>
      <c r="Y21" s="405"/>
      <c r="Z21" s="405"/>
      <c r="AA21" s="208"/>
      <c r="AB21" s="208"/>
      <c r="AC21" s="208"/>
      <c r="AD21" s="208"/>
      <c r="AE21" s="208"/>
      <c r="AF21" s="208"/>
      <c r="AG21" s="208"/>
      <c r="AH21" s="208"/>
      <c r="AI21" s="208"/>
      <c r="AJ21" s="208"/>
      <c r="AK21" s="208"/>
      <c r="AL21" s="208"/>
    </row>
    <row r="22" spans="1:38" ht="27.6" customHeight="1" x14ac:dyDescent="0.3">
      <c r="A22" s="11" t="s">
        <v>45</v>
      </c>
      <c r="B22" s="336" t="s">
        <v>803</v>
      </c>
      <c r="C22" s="13" t="s">
        <v>783</v>
      </c>
      <c r="D22" s="13" t="s">
        <v>24</v>
      </c>
      <c r="E22" s="323"/>
      <c r="F22" s="323"/>
      <c r="G22" s="13" t="s">
        <v>688</v>
      </c>
      <c r="H22" s="13" t="s">
        <v>918</v>
      </c>
      <c r="I22" s="13" t="s">
        <v>918</v>
      </c>
      <c r="J22" s="435">
        <v>750</v>
      </c>
      <c r="K22" s="435">
        <v>600</v>
      </c>
      <c r="L22" s="436">
        <v>600</v>
      </c>
      <c r="M22" s="437"/>
      <c r="N22" s="437">
        <v>600</v>
      </c>
      <c r="O22" s="438" t="s">
        <v>795</v>
      </c>
      <c r="P22" s="424"/>
      <c r="Q22" s="424"/>
      <c r="R22" s="395"/>
      <c r="S22" s="404">
        <f t="shared" si="5"/>
        <v>240</v>
      </c>
      <c r="T22" s="306"/>
      <c r="U22" s="307"/>
      <c r="V22" s="347"/>
      <c r="W22" s="587">
        <v>1</v>
      </c>
      <c r="X22" s="587">
        <v>1</v>
      </c>
    </row>
    <row r="23" spans="1:38" ht="33.6" customHeight="1" x14ac:dyDescent="0.3">
      <c r="A23" s="11" t="s">
        <v>45</v>
      </c>
      <c r="B23" s="336" t="s">
        <v>919</v>
      </c>
      <c r="C23" s="13" t="s">
        <v>783</v>
      </c>
      <c r="D23" s="13" t="s">
        <v>24</v>
      </c>
      <c r="E23" s="323"/>
      <c r="F23" s="323"/>
      <c r="G23" s="13" t="s">
        <v>923</v>
      </c>
      <c r="H23" s="13" t="s">
        <v>918</v>
      </c>
      <c r="I23" s="323"/>
      <c r="J23" s="435">
        <v>106</v>
      </c>
      <c r="K23" s="435">
        <v>100</v>
      </c>
      <c r="L23" s="436">
        <v>100</v>
      </c>
      <c r="M23" s="437">
        <v>0</v>
      </c>
      <c r="N23" s="437">
        <v>100</v>
      </c>
      <c r="O23" s="438" t="s">
        <v>795</v>
      </c>
      <c r="P23" s="309"/>
      <c r="Q23" s="309"/>
      <c r="R23" s="395"/>
      <c r="S23" s="404">
        <f t="shared" si="5"/>
        <v>40</v>
      </c>
      <c r="T23" s="306"/>
      <c r="U23" s="307"/>
      <c r="V23" s="347"/>
      <c r="W23" s="587">
        <v>1</v>
      </c>
      <c r="X23" s="587">
        <v>1</v>
      </c>
    </row>
    <row r="24" spans="1:38" s="326" customFormat="1" ht="29.4" customHeight="1" x14ac:dyDescent="0.35">
      <c r="A24" s="7">
        <v>2</v>
      </c>
      <c r="B24" s="6" t="s">
        <v>25</v>
      </c>
      <c r="C24" s="6"/>
      <c r="D24" s="7"/>
      <c r="E24" s="439"/>
      <c r="F24" s="439"/>
      <c r="G24" s="9"/>
      <c r="H24" s="7"/>
      <c r="I24" s="393"/>
      <c r="J24" s="440">
        <f>J25+J27</f>
        <v>1867.3</v>
      </c>
      <c r="K24" s="440">
        <f t="shared" ref="K24:N24" si="6">K25+K27</f>
        <v>1313.3</v>
      </c>
      <c r="L24" s="440">
        <f t="shared" si="6"/>
        <v>1313.3</v>
      </c>
      <c r="M24" s="440">
        <f t="shared" si="6"/>
        <v>280.39999999999998</v>
      </c>
      <c r="N24" s="440">
        <f t="shared" si="6"/>
        <v>800</v>
      </c>
      <c r="O24" s="441"/>
      <c r="P24" s="311"/>
      <c r="Q24" s="311"/>
      <c r="R24" s="395"/>
      <c r="S24" s="442"/>
      <c r="T24" s="442"/>
      <c r="U24" s="325"/>
      <c r="V24" s="443"/>
      <c r="W24" s="588"/>
      <c r="X24" s="588"/>
    </row>
    <row r="25" spans="1:38" ht="29.4" customHeight="1" x14ac:dyDescent="0.3">
      <c r="A25" s="444" t="s">
        <v>403</v>
      </c>
      <c r="B25" s="394" t="s">
        <v>891</v>
      </c>
      <c r="C25" s="6"/>
      <c r="D25" s="12"/>
      <c r="E25" s="445"/>
      <c r="F25" s="445"/>
      <c r="G25" s="9"/>
      <c r="H25" s="7"/>
      <c r="I25" s="323"/>
      <c r="J25" s="560">
        <f>J26</f>
        <v>1267.3</v>
      </c>
      <c r="K25" s="560">
        <f t="shared" ref="K25:N25" si="7">K26</f>
        <v>1013.3</v>
      </c>
      <c r="L25" s="560">
        <f t="shared" si="7"/>
        <v>1013.3</v>
      </c>
      <c r="M25" s="560">
        <f t="shared" si="7"/>
        <v>280.39999999999998</v>
      </c>
      <c r="N25" s="560">
        <f t="shared" si="7"/>
        <v>732.9</v>
      </c>
      <c r="O25" s="313"/>
      <c r="P25" s="310"/>
      <c r="Q25" s="310"/>
      <c r="R25" s="395"/>
      <c r="S25" s="306"/>
      <c r="T25" s="306"/>
      <c r="U25" s="307"/>
      <c r="V25" s="347"/>
      <c r="W25" s="587"/>
      <c r="X25" s="587"/>
    </row>
    <row r="26" spans="1:38" ht="37.200000000000003" customHeight="1" x14ac:dyDescent="0.3">
      <c r="A26" s="12" t="s">
        <v>45</v>
      </c>
      <c r="B26" s="336" t="s">
        <v>726</v>
      </c>
      <c r="C26" s="13" t="s">
        <v>785</v>
      </c>
      <c r="D26" s="13" t="s">
        <v>25</v>
      </c>
      <c r="E26" s="445"/>
      <c r="F26" s="445"/>
      <c r="G26" s="13" t="s">
        <v>846</v>
      </c>
      <c r="H26" s="13" t="s">
        <v>470</v>
      </c>
      <c r="I26" s="323"/>
      <c r="J26" s="435">
        <v>1267.3</v>
      </c>
      <c r="K26" s="435">
        <v>1013.3</v>
      </c>
      <c r="L26" s="436">
        <v>1013.3</v>
      </c>
      <c r="M26" s="446">
        <v>280.39999999999998</v>
      </c>
      <c r="N26" s="446">
        <f>L26-M26</f>
        <v>732.9</v>
      </c>
      <c r="O26" s="438" t="s">
        <v>795</v>
      </c>
      <c r="P26" s="424"/>
      <c r="Q26" s="424"/>
      <c r="R26" s="395"/>
      <c r="S26" s="306"/>
      <c r="T26" s="306"/>
      <c r="U26" s="307"/>
      <c r="V26" s="347"/>
      <c r="W26" s="587"/>
      <c r="X26" s="587"/>
      <c r="AC26" s="581" t="s">
        <v>906</v>
      </c>
    </row>
    <row r="27" spans="1:38" ht="26.4" customHeight="1" x14ac:dyDescent="0.3">
      <c r="A27" s="444" t="s">
        <v>413</v>
      </c>
      <c r="B27" s="447" t="s">
        <v>892</v>
      </c>
      <c r="C27" s="13"/>
      <c r="D27" s="13"/>
      <c r="E27" s="323"/>
      <c r="F27" s="323"/>
      <c r="G27" s="13"/>
      <c r="H27" s="13"/>
      <c r="I27" s="323"/>
      <c r="J27" s="560">
        <f>J28</f>
        <v>600</v>
      </c>
      <c r="K27" s="560">
        <f t="shared" ref="K27:N27" si="8">K28</f>
        <v>300</v>
      </c>
      <c r="L27" s="560">
        <f t="shared" si="8"/>
        <v>300</v>
      </c>
      <c r="M27" s="560">
        <f t="shared" si="8"/>
        <v>0</v>
      </c>
      <c r="N27" s="560">
        <f t="shared" si="8"/>
        <v>67.100000000000023</v>
      </c>
      <c r="O27" s="426"/>
      <c r="P27" s="424"/>
      <c r="Q27" s="424"/>
      <c r="R27" s="395"/>
      <c r="S27" s="306"/>
      <c r="T27" s="306"/>
      <c r="U27" s="307"/>
      <c r="V27" s="347"/>
      <c r="W27" s="587"/>
      <c r="X27" s="587"/>
    </row>
    <row r="28" spans="1:38" ht="37.200000000000003" customHeight="1" x14ac:dyDescent="0.3">
      <c r="A28" s="12" t="s">
        <v>45</v>
      </c>
      <c r="B28" s="336" t="s">
        <v>978</v>
      </c>
      <c r="C28" s="13" t="s">
        <v>785</v>
      </c>
      <c r="D28" s="8" t="s">
        <v>25</v>
      </c>
      <c r="E28" s="309"/>
      <c r="F28" s="445"/>
      <c r="G28" s="460" t="s">
        <v>979</v>
      </c>
      <c r="H28" s="13" t="s">
        <v>918</v>
      </c>
      <c r="I28" s="323"/>
      <c r="J28" s="435">
        <v>600</v>
      </c>
      <c r="K28" s="435">
        <v>300</v>
      </c>
      <c r="L28" s="436">
        <v>300</v>
      </c>
      <c r="M28" s="437"/>
      <c r="N28" s="446">
        <f>800-N26</f>
        <v>67.100000000000023</v>
      </c>
      <c r="O28" s="438" t="s">
        <v>795</v>
      </c>
      <c r="P28" s="424"/>
      <c r="Q28" s="424"/>
      <c r="R28" s="395"/>
      <c r="S28" s="306"/>
      <c r="T28" s="306"/>
      <c r="U28" s="307"/>
      <c r="V28" s="347"/>
      <c r="W28" s="587">
        <v>1</v>
      </c>
      <c r="X28" s="587">
        <v>1</v>
      </c>
      <c r="AC28" s="581" t="s">
        <v>906</v>
      </c>
    </row>
    <row r="29" spans="1:38" x14ac:dyDescent="0.3">
      <c r="A29" s="333"/>
      <c r="B29" s="419"/>
      <c r="C29" s="405"/>
      <c r="D29" s="333"/>
      <c r="E29" s="333"/>
      <c r="F29" s="333"/>
      <c r="G29" s="405"/>
      <c r="L29" s="328"/>
      <c r="M29" s="420"/>
      <c r="N29" s="421"/>
      <c r="O29" s="421"/>
      <c r="Q29" s="333"/>
      <c r="R29" s="405"/>
      <c r="S29" s="405"/>
      <c r="T29" s="405"/>
      <c r="U29" s="405"/>
      <c r="V29" s="405"/>
      <c r="W29" s="405"/>
      <c r="X29" s="405"/>
      <c r="Y29" s="405"/>
      <c r="Z29" s="405"/>
    </row>
    <row r="30" spans="1:38" x14ac:dyDescent="0.3">
      <c r="A30" s="333"/>
      <c r="B30" s="419"/>
      <c r="C30" s="405"/>
      <c r="D30" s="333"/>
      <c r="E30" s="333"/>
      <c r="F30" s="333"/>
      <c r="G30" s="405"/>
      <c r="L30" s="328"/>
      <c r="M30" s="420"/>
      <c r="N30" s="421"/>
      <c r="O30" s="421"/>
      <c r="Q30" s="333"/>
      <c r="R30" s="405"/>
      <c r="S30" s="405"/>
      <c r="T30" s="405"/>
      <c r="U30" s="405"/>
      <c r="V30" s="405"/>
      <c r="W30" s="405"/>
      <c r="X30" s="405"/>
      <c r="Y30" s="405"/>
      <c r="Z30" s="405"/>
    </row>
    <row r="31" spans="1:38" x14ac:dyDescent="0.3">
      <c r="A31" s="333"/>
      <c r="B31" s="419"/>
      <c r="C31" s="405"/>
      <c r="D31" s="333"/>
      <c r="E31" s="333"/>
      <c r="F31" s="333"/>
      <c r="G31" s="405"/>
      <c r="L31" s="328"/>
      <c r="M31" s="420"/>
      <c r="N31" s="421"/>
      <c r="O31" s="421"/>
      <c r="Q31" s="333"/>
      <c r="R31" s="405"/>
      <c r="S31" s="405"/>
      <c r="T31" s="405"/>
      <c r="U31" s="405"/>
      <c r="V31" s="405"/>
      <c r="W31" s="405"/>
      <c r="X31" s="405"/>
      <c r="Y31" s="405"/>
      <c r="Z31" s="405"/>
    </row>
    <row r="32" spans="1:38" x14ac:dyDescent="0.3">
      <c r="A32" s="333"/>
      <c r="B32" s="419"/>
      <c r="C32" s="405"/>
      <c r="D32" s="333"/>
      <c r="E32" s="333"/>
      <c r="F32" s="333"/>
      <c r="G32" s="405"/>
      <c r="L32" s="328"/>
      <c r="M32" s="420"/>
      <c r="N32" s="421"/>
      <c r="O32" s="421"/>
      <c r="Q32" s="333"/>
      <c r="R32" s="405"/>
      <c r="S32" s="405"/>
      <c r="T32" s="405"/>
      <c r="U32" s="405"/>
      <c r="V32" s="405"/>
      <c r="W32" s="405"/>
      <c r="X32" s="405"/>
      <c r="Y32" s="405"/>
      <c r="Z32" s="405"/>
    </row>
    <row r="33" spans="1:26" x14ac:dyDescent="0.3">
      <c r="A33" s="333"/>
      <c r="B33" s="419"/>
      <c r="C33" s="405"/>
      <c r="D33" s="333"/>
      <c r="E33" s="333"/>
      <c r="F33" s="333"/>
      <c r="G33" s="405"/>
      <c r="L33" s="328"/>
      <c r="M33" s="420"/>
      <c r="N33" s="421"/>
      <c r="O33" s="421"/>
      <c r="Q33" s="333"/>
      <c r="R33" s="405"/>
      <c r="S33" s="405"/>
      <c r="T33" s="405"/>
      <c r="U33" s="405"/>
      <c r="V33" s="405"/>
      <c r="W33" s="405"/>
      <c r="X33" s="405"/>
      <c r="Y33" s="405"/>
      <c r="Z33" s="405"/>
    </row>
    <row r="34" spans="1:26" x14ac:dyDescent="0.3">
      <c r="A34" s="333"/>
      <c r="B34" s="419"/>
      <c r="C34" s="405"/>
      <c r="D34" s="333"/>
      <c r="E34" s="333"/>
      <c r="F34" s="333"/>
      <c r="G34" s="405"/>
      <c r="L34" s="328"/>
      <c r="M34" s="420"/>
      <c r="N34" s="421"/>
      <c r="O34" s="421"/>
      <c r="Q34" s="333"/>
      <c r="R34" s="405"/>
      <c r="S34" s="405"/>
      <c r="T34" s="405"/>
      <c r="U34" s="405"/>
      <c r="V34" s="405"/>
      <c r="W34" s="405"/>
      <c r="X34" s="405"/>
      <c r="Y34" s="405"/>
      <c r="Z34" s="405"/>
    </row>
    <row r="35" spans="1:26" x14ac:dyDescent="0.3">
      <c r="A35" s="333"/>
      <c r="B35" s="419"/>
      <c r="C35" s="405"/>
      <c r="D35" s="333"/>
      <c r="E35" s="333"/>
      <c r="F35" s="333"/>
      <c r="G35" s="405"/>
      <c r="L35" s="328"/>
      <c r="M35" s="420"/>
      <c r="N35" s="421"/>
      <c r="O35" s="421"/>
      <c r="Q35" s="333"/>
      <c r="R35" s="405"/>
      <c r="S35" s="405"/>
      <c r="T35" s="405"/>
      <c r="U35" s="405"/>
      <c r="V35" s="405"/>
      <c r="W35" s="405"/>
      <c r="X35" s="405"/>
      <c r="Y35" s="405"/>
      <c r="Z35" s="405"/>
    </row>
    <row r="36" spans="1:26" x14ac:dyDescent="0.3">
      <c r="A36" s="333"/>
      <c r="B36" s="419"/>
      <c r="C36" s="405"/>
      <c r="D36" s="333"/>
      <c r="E36" s="333"/>
      <c r="F36" s="333"/>
      <c r="G36" s="405"/>
      <c r="L36" s="328"/>
      <c r="M36" s="420"/>
      <c r="N36" s="421"/>
      <c r="O36" s="421"/>
      <c r="Q36" s="333"/>
      <c r="R36" s="405"/>
      <c r="S36" s="405"/>
      <c r="T36" s="405"/>
      <c r="U36" s="405"/>
      <c r="V36" s="405"/>
      <c r="W36" s="405"/>
      <c r="X36" s="405"/>
      <c r="Y36" s="405"/>
      <c r="Z36" s="405"/>
    </row>
    <row r="37" spans="1:26" x14ac:dyDescent="0.3">
      <c r="A37" s="333"/>
      <c r="B37" s="419"/>
      <c r="C37" s="405"/>
      <c r="D37" s="333"/>
      <c r="E37" s="333"/>
      <c r="F37" s="333"/>
      <c r="G37" s="405"/>
      <c r="L37" s="328"/>
      <c r="M37" s="420"/>
      <c r="N37" s="421"/>
      <c r="O37" s="421"/>
      <c r="Q37" s="333"/>
      <c r="R37" s="405"/>
      <c r="S37" s="405"/>
      <c r="T37" s="405"/>
      <c r="U37" s="405"/>
      <c r="V37" s="405"/>
      <c r="W37" s="405"/>
      <c r="X37" s="405"/>
      <c r="Y37" s="405"/>
      <c r="Z37" s="405"/>
    </row>
    <row r="38" spans="1:26" x14ac:dyDescent="0.3">
      <c r="A38" s="333"/>
      <c r="B38" s="419"/>
      <c r="C38" s="405"/>
      <c r="D38" s="333"/>
      <c r="E38" s="333"/>
      <c r="F38" s="333"/>
      <c r="G38" s="405"/>
      <c r="L38" s="328"/>
      <c r="M38" s="420"/>
      <c r="N38" s="421"/>
      <c r="O38" s="421"/>
      <c r="Q38" s="333"/>
      <c r="R38" s="405"/>
      <c r="S38" s="405"/>
      <c r="T38" s="405"/>
      <c r="U38" s="405"/>
      <c r="V38" s="405"/>
      <c r="W38" s="585"/>
      <c r="X38" s="585"/>
      <c r="Y38" s="405"/>
      <c r="Z38" s="405"/>
    </row>
    <row r="39" spans="1:26" x14ac:dyDescent="0.3">
      <c r="A39" s="333"/>
      <c r="B39" s="419"/>
      <c r="C39" s="405"/>
      <c r="D39" s="333"/>
      <c r="E39" s="333"/>
      <c r="F39" s="333"/>
      <c r="G39" s="405"/>
      <c r="L39" s="328"/>
      <c r="M39" s="420"/>
      <c r="N39" s="421"/>
      <c r="O39" s="421"/>
      <c r="Q39" s="333"/>
      <c r="R39" s="405"/>
      <c r="S39" s="405"/>
      <c r="T39" s="405"/>
      <c r="U39" s="405"/>
      <c r="V39" s="405"/>
      <c r="W39" s="402"/>
      <c r="X39" s="402"/>
      <c r="Y39" s="405"/>
      <c r="Z39" s="405"/>
    </row>
    <row r="40" spans="1:26" x14ac:dyDescent="0.3">
      <c r="A40" s="333"/>
      <c r="B40" s="419"/>
      <c r="C40" s="405"/>
      <c r="D40" s="333"/>
      <c r="E40" s="333"/>
      <c r="F40" s="333"/>
      <c r="G40" s="405"/>
      <c r="L40" s="328"/>
      <c r="M40" s="420"/>
      <c r="N40" s="421"/>
      <c r="O40" s="421"/>
      <c r="Q40" s="333"/>
      <c r="R40" s="405"/>
      <c r="S40" s="405"/>
      <c r="T40" s="405"/>
      <c r="U40" s="405"/>
      <c r="V40" s="405"/>
      <c r="W40" s="402"/>
      <c r="X40" s="402"/>
      <c r="Y40" s="405"/>
      <c r="Z40" s="405"/>
    </row>
    <row r="41" spans="1:26" x14ac:dyDescent="0.3">
      <c r="A41" s="333"/>
      <c r="B41" s="419"/>
      <c r="C41" s="405"/>
      <c r="D41" s="333"/>
      <c r="E41" s="333"/>
      <c r="F41" s="333"/>
      <c r="G41" s="405"/>
      <c r="L41" s="328"/>
      <c r="M41" s="420"/>
      <c r="N41" s="421"/>
      <c r="O41" s="421"/>
      <c r="Q41" s="333"/>
      <c r="R41" s="405"/>
      <c r="S41" s="405"/>
      <c r="T41" s="405"/>
      <c r="U41" s="405"/>
      <c r="V41" s="405"/>
      <c r="W41" s="402"/>
      <c r="X41" s="402"/>
      <c r="Y41" s="405"/>
      <c r="Z41" s="405"/>
    </row>
    <row r="42" spans="1:26" x14ac:dyDescent="0.3">
      <c r="A42" s="333"/>
      <c r="B42" s="419"/>
      <c r="C42" s="405"/>
      <c r="D42" s="333"/>
      <c r="E42" s="333"/>
      <c r="F42" s="333"/>
      <c r="G42" s="405"/>
      <c r="L42" s="328"/>
      <c r="M42" s="420"/>
      <c r="N42" s="421"/>
      <c r="O42" s="421"/>
      <c r="Q42" s="333"/>
      <c r="R42" s="405"/>
      <c r="S42" s="405"/>
      <c r="T42" s="405"/>
      <c r="U42" s="405"/>
      <c r="V42" s="405"/>
      <c r="W42" s="402"/>
      <c r="X42" s="402"/>
      <c r="Y42" s="405"/>
      <c r="Z42" s="405"/>
    </row>
    <row r="43" spans="1:26" x14ac:dyDescent="0.3">
      <c r="A43" s="333"/>
      <c r="B43" s="419"/>
      <c r="C43" s="405"/>
      <c r="D43" s="333"/>
      <c r="E43" s="333"/>
      <c r="F43" s="333"/>
      <c r="G43" s="405"/>
      <c r="L43" s="328"/>
      <c r="M43" s="420"/>
      <c r="N43" s="421"/>
      <c r="O43" s="421"/>
      <c r="Q43" s="333"/>
      <c r="R43" s="405"/>
      <c r="S43" s="405"/>
      <c r="T43" s="405"/>
      <c r="U43" s="405"/>
      <c r="V43" s="405"/>
      <c r="W43" s="402"/>
      <c r="X43" s="402"/>
      <c r="Y43" s="405"/>
      <c r="Z43" s="405"/>
    </row>
    <row r="44" spans="1:26" x14ac:dyDescent="0.3">
      <c r="A44" s="333"/>
      <c r="B44" s="419"/>
      <c r="C44" s="405"/>
      <c r="D44" s="333"/>
      <c r="E44" s="333"/>
      <c r="F44" s="333"/>
      <c r="G44" s="405"/>
      <c r="L44" s="328"/>
      <c r="M44" s="420"/>
      <c r="N44" s="421"/>
      <c r="O44" s="421"/>
      <c r="Q44" s="333"/>
      <c r="R44" s="405"/>
      <c r="S44" s="405"/>
      <c r="T44" s="405"/>
      <c r="U44" s="405"/>
      <c r="V44" s="405"/>
      <c r="W44" s="402"/>
      <c r="X44" s="402"/>
      <c r="Y44" s="405"/>
      <c r="Z44" s="405"/>
    </row>
    <row r="45" spans="1:26" x14ac:dyDescent="0.3">
      <c r="A45" s="333"/>
      <c r="B45" s="419"/>
      <c r="C45" s="405"/>
      <c r="D45" s="333"/>
      <c r="E45" s="333"/>
      <c r="F45" s="333"/>
      <c r="G45" s="405"/>
      <c r="L45" s="328"/>
      <c r="M45" s="420"/>
      <c r="N45" s="421"/>
      <c r="O45" s="421"/>
      <c r="Q45" s="333"/>
      <c r="R45" s="405"/>
      <c r="S45" s="405"/>
      <c r="T45" s="405"/>
      <c r="U45" s="405"/>
      <c r="V45" s="405"/>
      <c r="W45" s="402"/>
      <c r="X45" s="402"/>
      <c r="Y45" s="405"/>
      <c r="Z45" s="405"/>
    </row>
    <row r="46" spans="1:26" x14ac:dyDescent="0.3">
      <c r="L46" s="328"/>
    </row>
    <row r="47" spans="1:26" x14ac:dyDescent="0.3">
      <c r="L47" s="328"/>
    </row>
    <row r="48" spans="1:26" x14ac:dyDescent="0.3">
      <c r="L48" s="328"/>
    </row>
    <row r="49" spans="1:26" x14ac:dyDescent="0.3">
      <c r="L49" s="328"/>
    </row>
    <row r="50" spans="1:26" x14ac:dyDescent="0.3">
      <c r="L50" s="328"/>
    </row>
    <row r="51" spans="1:26" x14ac:dyDescent="0.3">
      <c r="L51" s="328"/>
    </row>
    <row r="52" spans="1:26" x14ac:dyDescent="0.3">
      <c r="L52" s="328"/>
    </row>
    <row r="53" spans="1:26" x14ac:dyDescent="0.3">
      <c r="L53" s="328"/>
    </row>
    <row r="54" spans="1:26" x14ac:dyDescent="0.3">
      <c r="L54" s="328"/>
    </row>
    <row r="55" spans="1:26" x14ac:dyDescent="0.3">
      <c r="L55" s="328"/>
    </row>
    <row r="56" spans="1:26" x14ac:dyDescent="0.3">
      <c r="L56" s="328"/>
    </row>
    <row r="57" spans="1:26" s="330" customFormat="1" x14ac:dyDescent="0.3">
      <c r="A57" s="209"/>
      <c r="B57" s="210"/>
      <c r="C57" s="208"/>
      <c r="D57" s="209"/>
      <c r="E57" s="209"/>
      <c r="F57" s="209"/>
      <c r="G57" s="208"/>
      <c r="H57" s="333"/>
      <c r="I57" s="333"/>
      <c r="J57" s="333"/>
      <c r="K57" s="333"/>
      <c r="L57" s="328"/>
      <c r="N57" s="314"/>
      <c r="O57" s="314"/>
      <c r="P57" s="333"/>
      <c r="Q57" s="209"/>
      <c r="R57" s="208"/>
      <c r="S57" s="208"/>
      <c r="T57" s="208"/>
      <c r="U57" s="208"/>
      <c r="V57" s="208"/>
      <c r="W57" s="305"/>
      <c r="X57" s="305"/>
      <c r="Y57" s="208"/>
      <c r="Z57" s="208"/>
    </row>
    <row r="58" spans="1:26" s="330" customFormat="1" x14ac:dyDescent="0.3">
      <c r="A58" s="209"/>
      <c r="B58" s="210"/>
      <c r="C58" s="208"/>
      <c r="D58" s="209"/>
      <c r="E58" s="209"/>
      <c r="F58" s="209"/>
      <c r="G58" s="208"/>
      <c r="H58" s="333"/>
      <c r="I58" s="333"/>
      <c r="J58" s="333"/>
      <c r="K58" s="333"/>
      <c r="L58" s="328"/>
      <c r="N58" s="314"/>
      <c r="O58" s="314"/>
      <c r="P58" s="333"/>
      <c r="Q58" s="209"/>
      <c r="R58" s="208"/>
      <c r="S58" s="208"/>
      <c r="T58" s="208"/>
      <c r="U58" s="208"/>
      <c r="V58" s="208"/>
      <c r="W58" s="305"/>
      <c r="X58" s="305"/>
      <c r="Y58" s="208"/>
      <c r="Z58" s="208"/>
    </row>
    <row r="59" spans="1:26" s="330" customFormat="1" x14ac:dyDescent="0.3">
      <c r="A59" s="209"/>
      <c r="B59" s="210"/>
      <c r="C59" s="208"/>
      <c r="D59" s="209"/>
      <c r="E59" s="209"/>
      <c r="F59" s="209"/>
      <c r="G59" s="208"/>
      <c r="H59" s="333"/>
      <c r="I59" s="333"/>
      <c r="J59" s="333"/>
      <c r="K59" s="333"/>
      <c r="L59" s="328"/>
      <c r="N59" s="314"/>
      <c r="O59" s="314"/>
      <c r="P59" s="333"/>
      <c r="Q59" s="209"/>
      <c r="R59" s="208"/>
      <c r="S59" s="208"/>
      <c r="T59" s="208"/>
      <c r="U59" s="208"/>
      <c r="V59" s="208"/>
      <c r="W59" s="305"/>
      <c r="X59" s="305"/>
      <c r="Y59" s="208"/>
      <c r="Z59" s="208"/>
    </row>
    <row r="60" spans="1:26" s="330" customFormat="1" x14ac:dyDescent="0.3">
      <c r="A60" s="209"/>
      <c r="B60" s="210"/>
      <c r="C60" s="208"/>
      <c r="D60" s="209"/>
      <c r="E60" s="209"/>
      <c r="F60" s="209"/>
      <c r="G60" s="208"/>
      <c r="H60" s="333"/>
      <c r="I60" s="333"/>
      <c r="J60" s="333"/>
      <c r="K60" s="333"/>
      <c r="L60" s="328"/>
      <c r="N60" s="314"/>
      <c r="O60" s="314"/>
      <c r="P60" s="333"/>
      <c r="Q60" s="209"/>
      <c r="R60" s="208"/>
      <c r="S60" s="208"/>
      <c r="T60" s="208"/>
      <c r="U60" s="208"/>
      <c r="V60" s="208"/>
      <c r="W60" s="305"/>
      <c r="X60" s="305"/>
      <c r="Y60" s="208"/>
      <c r="Z60" s="208"/>
    </row>
    <row r="61" spans="1:26" s="330" customFormat="1" x14ac:dyDescent="0.3">
      <c r="A61" s="209"/>
      <c r="B61" s="210"/>
      <c r="C61" s="208"/>
      <c r="D61" s="209"/>
      <c r="E61" s="209"/>
      <c r="F61" s="209"/>
      <c r="G61" s="208"/>
      <c r="H61" s="333"/>
      <c r="I61" s="333"/>
      <c r="J61" s="333"/>
      <c r="K61" s="333"/>
      <c r="L61" s="328"/>
      <c r="N61" s="314"/>
      <c r="O61" s="314"/>
      <c r="P61" s="333"/>
      <c r="Q61" s="209"/>
      <c r="R61" s="208"/>
      <c r="S61" s="208"/>
      <c r="T61" s="208"/>
      <c r="U61" s="208"/>
      <c r="V61" s="208"/>
      <c r="W61" s="305"/>
      <c r="X61" s="305"/>
      <c r="Y61" s="208"/>
      <c r="Z61" s="208"/>
    </row>
    <row r="62" spans="1:26" s="330" customFormat="1" x14ac:dyDescent="0.3">
      <c r="A62" s="209"/>
      <c r="B62" s="210"/>
      <c r="C62" s="208"/>
      <c r="D62" s="209"/>
      <c r="E62" s="209"/>
      <c r="F62" s="209"/>
      <c r="G62" s="208"/>
      <c r="H62" s="333"/>
      <c r="I62" s="333"/>
      <c r="J62" s="333"/>
      <c r="K62" s="333"/>
      <c r="L62" s="328"/>
      <c r="N62" s="314"/>
      <c r="O62" s="314"/>
      <c r="P62" s="333"/>
      <c r="Q62" s="209"/>
      <c r="R62" s="208"/>
      <c r="S62" s="208"/>
      <c r="T62" s="208"/>
      <c r="U62" s="208"/>
      <c r="V62" s="208"/>
      <c r="W62" s="305"/>
      <c r="X62" s="305"/>
      <c r="Y62" s="208"/>
      <c r="Z62" s="208"/>
    </row>
    <row r="63" spans="1:26" s="330" customFormat="1" x14ac:dyDescent="0.3">
      <c r="A63" s="209"/>
      <c r="B63" s="210"/>
      <c r="C63" s="208"/>
      <c r="D63" s="209"/>
      <c r="E63" s="209"/>
      <c r="F63" s="209"/>
      <c r="G63" s="208"/>
      <c r="H63" s="333"/>
      <c r="I63" s="333"/>
      <c r="J63" s="333"/>
      <c r="K63" s="333"/>
      <c r="L63" s="328"/>
      <c r="N63" s="314"/>
      <c r="O63" s="314"/>
      <c r="P63" s="333"/>
      <c r="Q63" s="209"/>
      <c r="R63" s="208"/>
      <c r="S63" s="208"/>
      <c r="T63" s="208"/>
      <c r="U63" s="208"/>
      <c r="V63" s="208"/>
      <c r="W63" s="305"/>
      <c r="X63" s="305"/>
      <c r="Y63" s="208"/>
      <c r="Z63" s="208"/>
    </row>
    <row r="64" spans="1:26" s="330" customFormat="1" x14ac:dyDescent="0.3">
      <c r="A64" s="209"/>
      <c r="B64" s="210"/>
      <c r="C64" s="208"/>
      <c r="D64" s="209"/>
      <c r="E64" s="209"/>
      <c r="F64" s="209"/>
      <c r="G64" s="208"/>
      <c r="H64" s="333"/>
      <c r="I64" s="333"/>
      <c r="J64" s="333"/>
      <c r="K64" s="333"/>
      <c r="L64" s="328"/>
      <c r="N64" s="314"/>
      <c r="O64" s="314"/>
      <c r="P64" s="333"/>
      <c r="Q64" s="209"/>
      <c r="R64" s="208"/>
      <c r="S64" s="208"/>
      <c r="T64" s="208"/>
      <c r="U64" s="208"/>
      <c r="V64" s="208"/>
      <c r="W64" s="305"/>
      <c r="X64" s="305"/>
      <c r="Y64" s="208"/>
      <c r="Z64" s="208"/>
    </row>
    <row r="65" spans="1:26" s="330" customFormat="1" x14ac:dyDescent="0.3">
      <c r="A65" s="209"/>
      <c r="B65" s="210"/>
      <c r="C65" s="208"/>
      <c r="D65" s="209"/>
      <c r="E65" s="209"/>
      <c r="F65" s="209"/>
      <c r="G65" s="208"/>
      <c r="H65" s="333"/>
      <c r="I65" s="333"/>
      <c r="J65" s="333"/>
      <c r="K65" s="333"/>
      <c r="L65" s="328"/>
      <c r="N65" s="314"/>
      <c r="O65" s="314"/>
      <c r="P65" s="333"/>
      <c r="Q65" s="209"/>
      <c r="R65" s="208"/>
      <c r="S65" s="208"/>
      <c r="T65" s="208"/>
      <c r="U65" s="208"/>
      <c r="V65" s="208"/>
      <c r="W65" s="305"/>
      <c r="X65" s="305"/>
      <c r="Y65" s="208"/>
      <c r="Z65" s="208"/>
    </row>
    <row r="66" spans="1:26" s="330" customFormat="1" x14ac:dyDescent="0.3">
      <c r="A66" s="209"/>
      <c r="B66" s="210"/>
      <c r="C66" s="208"/>
      <c r="D66" s="209"/>
      <c r="E66" s="209"/>
      <c r="F66" s="209"/>
      <c r="G66" s="208"/>
      <c r="H66" s="333"/>
      <c r="I66" s="333"/>
      <c r="J66" s="333"/>
      <c r="K66" s="333"/>
      <c r="L66" s="328"/>
      <c r="N66" s="314"/>
      <c r="O66" s="314"/>
      <c r="P66" s="333"/>
      <c r="Q66" s="209"/>
      <c r="R66" s="208"/>
      <c r="S66" s="208"/>
      <c r="T66" s="208"/>
      <c r="U66" s="208"/>
      <c r="V66" s="208"/>
      <c r="W66" s="305"/>
      <c r="X66" s="305"/>
      <c r="Y66" s="208"/>
      <c r="Z66" s="208"/>
    </row>
    <row r="67" spans="1:26" s="330" customFormat="1" x14ac:dyDescent="0.3">
      <c r="A67" s="209"/>
      <c r="B67" s="210"/>
      <c r="C67" s="208"/>
      <c r="D67" s="209"/>
      <c r="E67" s="209"/>
      <c r="F67" s="209"/>
      <c r="G67" s="208"/>
      <c r="H67" s="333"/>
      <c r="I67" s="333"/>
      <c r="J67" s="333"/>
      <c r="K67" s="333"/>
      <c r="L67" s="328"/>
      <c r="N67" s="314"/>
      <c r="O67" s="314"/>
      <c r="P67" s="333"/>
      <c r="Q67" s="209"/>
      <c r="R67" s="208"/>
      <c r="S67" s="208"/>
      <c r="T67" s="208"/>
      <c r="U67" s="208"/>
      <c r="V67" s="208"/>
      <c r="W67" s="305"/>
      <c r="X67" s="305"/>
      <c r="Y67" s="208"/>
      <c r="Z67" s="208"/>
    </row>
    <row r="68" spans="1:26" s="330" customFormat="1" x14ac:dyDescent="0.3">
      <c r="A68" s="209"/>
      <c r="B68" s="210"/>
      <c r="C68" s="208"/>
      <c r="D68" s="209"/>
      <c r="E68" s="209"/>
      <c r="F68" s="209"/>
      <c r="G68" s="208"/>
      <c r="H68" s="333"/>
      <c r="I68" s="333"/>
      <c r="J68" s="333"/>
      <c r="K68" s="333"/>
      <c r="L68" s="328"/>
      <c r="N68" s="314"/>
      <c r="O68" s="314"/>
      <c r="P68" s="333"/>
      <c r="Q68" s="209"/>
      <c r="R68" s="208"/>
      <c r="S68" s="208"/>
      <c r="T68" s="208"/>
      <c r="U68" s="208"/>
      <c r="V68" s="208"/>
      <c r="W68" s="305"/>
      <c r="X68" s="305"/>
      <c r="Y68" s="208"/>
      <c r="Z68" s="208"/>
    </row>
    <row r="69" spans="1:26" s="330" customFormat="1" x14ac:dyDescent="0.3">
      <c r="A69" s="209"/>
      <c r="B69" s="210"/>
      <c r="C69" s="208"/>
      <c r="D69" s="209"/>
      <c r="E69" s="209"/>
      <c r="F69" s="209"/>
      <c r="G69" s="208"/>
      <c r="H69" s="333"/>
      <c r="I69" s="333"/>
      <c r="J69" s="333"/>
      <c r="K69" s="333"/>
      <c r="L69" s="328"/>
      <c r="N69" s="314"/>
      <c r="O69" s="314"/>
      <c r="P69" s="333"/>
      <c r="Q69" s="209"/>
      <c r="R69" s="208"/>
      <c r="S69" s="208"/>
      <c r="T69" s="208"/>
      <c r="U69" s="208"/>
      <c r="V69" s="208"/>
      <c r="W69" s="305"/>
      <c r="X69" s="305"/>
      <c r="Y69" s="208"/>
      <c r="Z69" s="208"/>
    </row>
    <row r="70" spans="1:26" s="330" customFormat="1" x14ac:dyDescent="0.3">
      <c r="A70" s="209"/>
      <c r="B70" s="210"/>
      <c r="C70" s="208"/>
      <c r="D70" s="209"/>
      <c r="E70" s="209"/>
      <c r="F70" s="209"/>
      <c r="G70" s="208"/>
      <c r="H70" s="333"/>
      <c r="I70" s="333"/>
      <c r="J70" s="333"/>
      <c r="K70" s="333"/>
      <c r="L70" s="328"/>
      <c r="N70" s="314"/>
      <c r="O70" s="314"/>
      <c r="P70" s="333"/>
      <c r="Q70" s="209"/>
      <c r="R70" s="208"/>
      <c r="S70" s="208"/>
      <c r="T70" s="208"/>
      <c r="U70" s="208"/>
      <c r="V70" s="208"/>
      <c r="W70" s="305"/>
      <c r="X70" s="305"/>
      <c r="Y70" s="208"/>
      <c r="Z70" s="208"/>
    </row>
    <row r="71" spans="1:26" s="330" customFormat="1" x14ac:dyDescent="0.3">
      <c r="A71" s="209"/>
      <c r="B71" s="210"/>
      <c r="C71" s="208"/>
      <c r="D71" s="209"/>
      <c r="E71" s="209"/>
      <c r="F71" s="209"/>
      <c r="G71" s="208"/>
      <c r="H71" s="333"/>
      <c r="I71" s="333"/>
      <c r="J71" s="333"/>
      <c r="K71" s="333"/>
      <c r="L71" s="328"/>
      <c r="N71" s="314"/>
      <c r="O71" s="314"/>
      <c r="P71" s="333"/>
      <c r="Q71" s="209"/>
      <c r="R71" s="208"/>
      <c r="S71" s="208"/>
      <c r="T71" s="208"/>
      <c r="U71" s="208"/>
      <c r="V71" s="208"/>
      <c r="W71" s="305"/>
      <c r="X71" s="305"/>
      <c r="Y71" s="208"/>
      <c r="Z71" s="208"/>
    </row>
    <row r="72" spans="1:26" s="330" customFormat="1" x14ac:dyDescent="0.3">
      <c r="A72" s="209"/>
      <c r="B72" s="210"/>
      <c r="C72" s="208"/>
      <c r="D72" s="209"/>
      <c r="E72" s="209"/>
      <c r="F72" s="209"/>
      <c r="G72" s="208"/>
      <c r="H72" s="333"/>
      <c r="I72" s="333"/>
      <c r="J72" s="333"/>
      <c r="K72" s="333"/>
      <c r="L72" s="328"/>
      <c r="N72" s="314"/>
      <c r="O72" s="314"/>
      <c r="P72" s="333"/>
      <c r="Q72" s="209"/>
      <c r="R72" s="208"/>
      <c r="S72" s="208"/>
      <c r="T72" s="208"/>
      <c r="U72" s="208"/>
      <c r="V72" s="208"/>
      <c r="W72" s="305"/>
      <c r="X72" s="305"/>
      <c r="Y72" s="208"/>
      <c r="Z72" s="208"/>
    </row>
    <row r="73" spans="1:26" s="330" customFormat="1" x14ac:dyDescent="0.3">
      <c r="A73" s="209"/>
      <c r="B73" s="210"/>
      <c r="C73" s="208"/>
      <c r="D73" s="209"/>
      <c r="E73" s="209"/>
      <c r="F73" s="209"/>
      <c r="G73" s="208"/>
      <c r="H73" s="333"/>
      <c r="I73" s="333"/>
      <c r="J73" s="333"/>
      <c r="K73" s="333"/>
      <c r="L73" s="328"/>
      <c r="N73" s="314"/>
      <c r="O73" s="314"/>
      <c r="P73" s="333"/>
      <c r="Q73" s="209"/>
      <c r="R73" s="208"/>
      <c r="S73" s="208"/>
      <c r="T73" s="208"/>
      <c r="U73" s="208"/>
      <c r="V73" s="208"/>
      <c r="W73" s="305"/>
      <c r="X73" s="305"/>
      <c r="Y73" s="208"/>
      <c r="Z73" s="208"/>
    </row>
    <row r="74" spans="1:26" s="330" customFormat="1" x14ac:dyDescent="0.3">
      <c r="A74" s="209"/>
      <c r="B74" s="210"/>
      <c r="C74" s="208"/>
      <c r="D74" s="209"/>
      <c r="E74" s="209"/>
      <c r="F74" s="209"/>
      <c r="G74" s="208"/>
      <c r="H74" s="333"/>
      <c r="I74" s="333"/>
      <c r="J74" s="333"/>
      <c r="K74" s="333"/>
      <c r="L74" s="328"/>
      <c r="N74" s="314"/>
      <c r="O74" s="314"/>
      <c r="P74" s="333"/>
      <c r="Q74" s="209"/>
      <c r="R74" s="208"/>
      <c r="S74" s="208"/>
      <c r="T74" s="208"/>
      <c r="U74" s="208"/>
      <c r="V74" s="208"/>
      <c r="W74" s="305"/>
      <c r="X74" s="305"/>
      <c r="Y74" s="208"/>
      <c r="Z74" s="208"/>
    </row>
    <row r="75" spans="1:26" s="330" customFormat="1" x14ac:dyDescent="0.3">
      <c r="A75" s="209"/>
      <c r="B75" s="210"/>
      <c r="C75" s="208"/>
      <c r="D75" s="209"/>
      <c r="E75" s="209"/>
      <c r="F75" s="209"/>
      <c r="G75" s="208"/>
      <c r="H75" s="333"/>
      <c r="I75" s="333"/>
      <c r="J75" s="333"/>
      <c r="K75" s="333"/>
      <c r="L75" s="328"/>
      <c r="N75" s="314"/>
      <c r="O75" s="314"/>
      <c r="P75" s="333"/>
      <c r="Q75" s="209"/>
      <c r="R75" s="208"/>
      <c r="S75" s="208"/>
      <c r="T75" s="208"/>
      <c r="U75" s="208"/>
      <c r="V75" s="208"/>
      <c r="W75" s="305"/>
      <c r="X75" s="305"/>
      <c r="Y75" s="208"/>
      <c r="Z75" s="208"/>
    </row>
    <row r="76" spans="1:26" s="330" customFormat="1" x14ac:dyDescent="0.3">
      <c r="A76" s="209"/>
      <c r="B76" s="210"/>
      <c r="C76" s="208"/>
      <c r="D76" s="209"/>
      <c r="E76" s="209"/>
      <c r="F76" s="209"/>
      <c r="G76" s="208"/>
      <c r="H76" s="333"/>
      <c r="I76" s="333"/>
      <c r="J76" s="333"/>
      <c r="K76" s="333"/>
      <c r="L76" s="328"/>
      <c r="N76" s="314"/>
      <c r="O76" s="314"/>
      <c r="P76" s="333"/>
      <c r="Q76" s="209"/>
      <c r="R76" s="208"/>
      <c r="S76" s="208"/>
      <c r="T76" s="208"/>
      <c r="U76" s="208"/>
      <c r="V76" s="208"/>
      <c r="W76" s="305"/>
      <c r="X76" s="305"/>
      <c r="Y76" s="208"/>
      <c r="Z76" s="208"/>
    </row>
    <row r="77" spans="1:26" s="330" customFormat="1" x14ac:dyDescent="0.3">
      <c r="A77" s="209"/>
      <c r="B77" s="210"/>
      <c r="C77" s="208"/>
      <c r="D77" s="209"/>
      <c r="E77" s="209"/>
      <c r="F77" s="209"/>
      <c r="G77" s="208"/>
      <c r="H77" s="333"/>
      <c r="I77" s="333"/>
      <c r="J77" s="333"/>
      <c r="K77" s="333"/>
      <c r="L77" s="328"/>
      <c r="N77" s="314"/>
      <c r="O77" s="314"/>
      <c r="P77" s="333"/>
      <c r="Q77" s="209"/>
      <c r="R77" s="208"/>
      <c r="S77" s="208"/>
      <c r="T77" s="208"/>
      <c r="U77" s="208"/>
      <c r="V77" s="208"/>
      <c r="W77" s="305"/>
      <c r="X77" s="305"/>
      <c r="Y77" s="208"/>
      <c r="Z77" s="208"/>
    </row>
    <row r="78" spans="1:26" s="330" customFormat="1" x14ac:dyDescent="0.3">
      <c r="A78" s="209"/>
      <c r="B78" s="210"/>
      <c r="C78" s="208"/>
      <c r="D78" s="209"/>
      <c r="E78" s="209"/>
      <c r="F78" s="209"/>
      <c r="G78" s="208"/>
      <c r="H78" s="333"/>
      <c r="I78" s="333"/>
      <c r="J78" s="333"/>
      <c r="K78" s="333"/>
      <c r="L78" s="328"/>
      <c r="N78" s="314"/>
      <c r="O78" s="314"/>
      <c r="P78" s="333"/>
      <c r="Q78" s="209"/>
      <c r="R78" s="208"/>
      <c r="S78" s="208"/>
      <c r="T78" s="208"/>
      <c r="U78" s="208"/>
      <c r="V78" s="208"/>
      <c r="W78" s="305"/>
      <c r="X78" s="305"/>
      <c r="Y78" s="208"/>
      <c r="Z78" s="208"/>
    </row>
    <row r="79" spans="1:26" s="330" customFormat="1" x14ac:dyDescent="0.3">
      <c r="A79" s="209"/>
      <c r="B79" s="210"/>
      <c r="C79" s="208"/>
      <c r="D79" s="209"/>
      <c r="E79" s="209"/>
      <c r="F79" s="209"/>
      <c r="G79" s="208"/>
      <c r="H79" s="333"/>
      <c r="I79" s="333"/>
      <c r="J79" s="333"/>
      <c r="K79" s="333"/>
      <c r="L79" s="328"/>
      <c r="N79" s="314"/>
      <c r="O79" s="314"/>
      <c r="P79" s="333"/>
      <c r="Q79" s="209"/>
      <c r="R79" s="208"/>
      <c r="S79" s="208"/>
      <c r="T79" s="208"/>
      <c r="U79" s="208"/>
      <c r="V79" s="208"/>
      <c r="W79" s="305"/>
      <c r="X79" s="305"/>
      <c r="Y79" s="208"/>
      <c r="Z79" s="208"/>
    </row>
    <row r="80" spans="1:26" s="330" customFormat="1" x14ac:dyDescent="0.3">
      <c r="A80" s="209"/>
      <c r="B80" s="210"/>
      <c r="C80" s="208"/>
      <c r="D80" s="209"/>
      <c r="E80" s="209"/>
      <c r="F80" s="209"/>
      <c r="G80" s="208"/>
      <c r="H80" s="333"/>
      <c r="I80" s="333"/>
      <c r="J80" s="333"/>
      <c r="K80" s="333"/>
      <c r="L80" s="328"/>
      <c r="N80" s="314"/>
      <c r="O80" s="314"/>
      <c r="P80" s="333"/>
      <c r="Q80" s="209"/>
      <c r="R80" s="208"/>
      <c r="S80" s="208"/>
      <c r="T80" s="208"/>
      <c r="U80" s="208"/>
      <c r="V80" s="208"/>
      <c r="W80" s="305"/>
      <c r="X80" s="305"/>
      <c r="Y80" s="208"/>
      <c r="Z80" s="208"/>
    </row>
    <row r="81" spans="1:26" s="330" customFormat="1" x14ac:dyDescent="0.3">
      <c r="A81" s="209"/>
      <c r="B81" s="210"/>
      <c r="C81" s="208"/>
      <c r="D81" s="209"/>
      <c r="E81" s="209"/>
      <c r="F81" s="209"/>
      <c r="G81" s="208"/>
      <c r="H81" s="333"/>
      <c r="I81" s="333"/>
      <c r="J81" s="333"/>
      <c r="K81" s="333"/>
      <c r="L81" s="328"/>
      <c r="N81" s="314"/>
      <c r="O81" s="314"/>
      <c r="P81" s="333"/>
      <c r="Q81" s="209"/>
      <c r="R81" s="208"/>
      <c r="S81" s="208"/>
      <c r="T81" s="208"/>
      <c r="U81" s="208"/>
      <c r="V81" s="208"/>
      <c r="W81" s="305"/>
      <c r="X81" s="305"/>
      <c r="Y81" s="208"/>
      <c r="Z81" s="208"/>
    </row>
    <row r="82" spans="1:26" s="330" customFormat="1" x14ac:dyDescent="0.3">
      <c r="A82" s="209"/>
      <c r="B82" s="210"/>
      <c r="C82" s="208"/>
      <c r="D82" s="209"/>
      <c r="E82" s="209"/>
      <c r="F82" s="209"/>
      <c r="G82" s="208"/>
      <c r="H82" s="333"/>
      <c r="I82" s="333"/>
      <c r="J82" s="333"/>
      <c r="K82" s="333"/>
      <c r="L82" s="328"/>
      <c r="N82" s="314"/>
      <c r="O82" s="314"/>
      <c r="P82" s="333"/>
      <c r="Q82" s="209"/>
      <c r="R82" s="208"/>
      <c r="S82" s="208"/>
      <c r="T82" s="208"/>
      <c r="U82" s="208"/>
      <c r="V82" s="208"/>
      <c r="W82" s="305"/>
      <c r="X82" s="305"/>
      <c r="Y82" s="208"/>
      <c r="Z82" s="208"/>
    </row>
    <row r="83" spans="1:26" s="330" customFormat="1" x14ac:dyDescent="0.3">
      <c r="A83" s="209"/>
      <c r="B83" s="210"/>
      <c r="C83" s="208"/>
      <c r="D83" s="209"/>
      <c r="E83" s="209"/>
      <c r="F83" s="209"/>
      <c r="G83" s="208"/>
      <c r="H83" s="333"/>
      <c r="I83" s="333"/>
      <c r="J83" s="333"/>
      <c r="K83" s="333"/>
      <c r="L83" s="328"/>
      <c r="N83" s="314"/>
      <c r="O83" s="314"/>
      <c r="P83" s="333"/>
      <c r="Q83" s="209"/>
      <c r="R83" s="208"/>
      <c r="S83" s="208"/>
      <c r="T83" s="208"/>
      <c r="U83" s="208"/>
      <c r="V83" s="208"/>
      <c r="W83" s="305"/>
      <c r="X83" s="305"/>
      <c r="Y83" s="208"/>
      <c r="Z83" s="208"/>
    </row>
    <row r="84" spans="1:26" s="330" customFormat="1" x14ac:dyDescent="0.3">
      <c r="A84" s="209"/>
      <c r="B84" s="210"/>
      <c r="C84" s="208"/>
      <c r="D84" s="209"/>
      <c r="E84" s="209"/>
      <c r="F84" s="209"/>
      <c r="G84" s="208"/>
      <c r="H84" s="333"/>
      <c r="I84" s="333"/>
      <c r="J84" s="333"/>
      <c r="K84" s="333"/>
      <c r="L84" s="328"/>
      <c r="N84" s="314"/>
      <c r="O84" s="314"/>
      <c r="P84" s="333"/>
      <c r="Q84" s="209"/>
      <c r="R84" s="208"/>
      <c r="S84" s="208"/>
      <c r="T84" s="208"/>
      <c r="U84" s="208"/>
      <c r="V84" s="208"/>
      <c r="W84" s="305"/>
      <c r="X84" s="305"/>
      <c r="Y84" s="208"/>
      <c r="Z84" s="208"/>
    </row>
    <row r="85" spans="1:26" s="330" customFormat="1" x14ac:dyDescent="0.3">
      <c r="A85" s="209"/>
      <c r="B85" s="210"/>
      <c r="C85" s="208"/>
      <c r="D85" s="209"/>
      <c r="E85" s="209"/>
      <c r="F85" s="209"/>
      <c r="G85" s="208"/>
      <c r="H85" s="333"/>
      <c r="I85" s="333"/>
      <c r="J85" s="333"/>
      <c r="K85" s="333"/>
      <c r="L85" s="328"/>
      <c r="N85" s="314"/>
      <c r="O85" s="314"/>
      <c r="P85" s="333"/>
      <c r="Q85" s="209"/>
      <c r="R85" s="208"/>
      <c r="S85" s="208"/>
      <c r="T85" s="208"/>
      <c r="U85" s="208"/>
      <c r="V85" s="208"/>
      <c r="W85" s="305"/>
      <c r="X85" s="305"/>
      <c r="Y85" s="208"/>
      <c r="Z85" s="208"/>
    </row>
    <row r="86" spans="1:26" s="330" customFormat="1" x14ac:dyDescent="0.3">
      <c r="A86" s="209"/>
      <c r="B86" s="210"/>
      <c r="C86" s="208"/>
      <c r="D86" s="209"/>
      <c r="E86" s="209"/>
      <c r="F86" s="209"/>
      <c r="G86" s="208"/>
      <c r="H86" s="333"/>
      <c r="I86" s="333"/>
      <c r="J86" s="333"/>
      <c r="K86" s="333"/>
      <c r="L86" s="328"/>
      <c r="N86" s="314"/>
      <c r="O86" s="314"/>
      <c r="P86" s="333"/>
      <c r="Q86" s="209"/>
      <c r="R86" s="208"/>
      <c r="S86" s="208"/>
      <c r="T86" s="208"/>
      <c r="U86" s="208"/>
      <c r="V86" s="208"/>
      <c r="W86" s="305"/>
      <c r="X86" s="305"/>
      <c r="Y86" s="208"/>
      <c r="Z86" s="208"/>
    </row>
    <row r="87" spans="1:26" s="330" customFormat="1" x14ac:dyDescent="0.3">
      <c r="A87" s="209"/>
      <c r="B87" s="210"/>
      <c r="C87" s="208"/>
      <c r="D87" s="209"/>
      <c r="E87" s="209"/>
      <c r="F87" s="209"/>
      <c r="G87" s="208"/>
      <c r="H87" s="333"/>
      <c r="I87" s="333"/>
      <c r="J87" s="333"/>
      <c r="K87" s="333"/>
      <c r="L87" s="328"/>
      <c r="N87" s="314"/>
      <c r="O87" s="314"/>
      <c r="P87" s="333"/>
      <c r="Q87" s="209"/>
      <c r="R87" s="208"/>
      <c r="S87" s="208"/>
      <c r="T87" s="208"/>
      <c r="U87" s="208"/>
      <c r="V87" s="208"/>
      <c r="W87" s="305"/>
      <c r="X87" s="305"/>
      <c r="Y87" s="208"/>
      <c r="Z87" s="208"/>
    </row>
    <row r="88" spans="1:26" s="330" customFormat="1" x14ac:dyDescent="0.3">
      <c r="A88" s="209"/>
      <c r="B88" s="210"/>
      <c r="C88" s="208"/>
      <c r="D88" s="209"/>
      <c r="E88" s="209"/>
      <c r="F88" s="209"/>
      <c r="G88" s="208"/>
      <c r="H88" s="333"/>
      <c r="I88" s="333"/>
      <c r="J88" s="333"/>
      <c r="K88" s="333"/>
      <c r="L88" s="328"/>
      <c r="N88" s="314"/>
      <c r="O88" s="314"/>
      <c r="P88" s="333"/>
      <c r="Q88" s="209"/>
      <c r="R88" s="208"/>
      <c r="S88" s="208"/>
      <c r="T88" s="208"/>
      <c r="U88" s="208"/>
      <c r="V88" s="208"/>
      <c r="W88" s="305"/>
      <c r="X88" s="305"/>
      <c r="Y88" s="208"/>
      <c r="Z88" s="208"/>
    </row>
    <row r="89" spans="1:26" s="330" customFormat="1" x14ac:dyDescent="0.3">
      <c r="A89" s="209"/>
      <c r="B89" s="210"/>
      <c r="C89" s="208"/>
      <c r="D89" s="209"/>
      <c r="E89" s="209"/>
      <c r="F89" s="209"/>
      <c r="G89" s="208"/>
      <c r="H89" s="333"/>
      <c r="I89" s="333"/>
      <c r="J89" s="333"/>
      <c r="K89" s="333"/>
      <c r="L89" s="328"/>
      <c r="N89" s="314"/>
      <c r="O89" s="314"/>
      <c r="P89" s="333"/>
      <c r="Q89" s="209"/>
      <c r="R89" s="208"/>
      <c r="S89" s="208"/>
      <c r="T89" s="208"/>
      <c r="U89" s="208"/>
      <c r="V89" s="208"/>
      <c r="W89" s="305"/>
      <c r="X89" s="305"/>
      <c r="Y89" s="208"/>
      <c r="Z89" s="208"/>
    </row>
    <row r="90" spans="1:26" s="330" customFormat="1" x14ac:dyDescent="0.3">
      <c r="A90" s="209"/>
      <c r="B90" s="210"/>
      <c r="C90" s="208"/>
      <c r="D90" s="209"/>
      <c r="E90" s="209"/>
      <c r="F90" s="209"/>
      <c r="G90" s="208"/>
      <c r="H90" s="333"/>
      <c r="I90" s="333"/>
      <c r="J90" s="333"/>
      <c r="K90" s="333"/>
      <c r="L90" s="328"/>
      <c r="N90" s="314"/>
      <c r="O90" s="314"/>
      <c r="P90" s="333"/>
      <c r="Q90" s="209"/>
      <c r="R90" s="208"/>
      <c r="S90" s="208"/>
      <c r="T90" s="208"/>
      <c r="U90" s="208"/>
      <c r="V90" s="208"/>
      <c r="W90" s="305"/>
      <c r="X90" s="305"/>
      <c r="Y90" s="208"/>
      <c r="Z90" s="208"/>
    </row>
    <row r="91" spans="1:26" s="330" customFormat="1" x14ac:dyDescent="0.3">
      <c r="A91" s="209"/>
      <c r="B91" s="210"/>
      <c r="C91" s="208"/>
      <c r="D91" s="209"/>
      <c r="E91" s="209"/>
      <c r="F91" s="209"/>
      <c r="G91" s="208"/>
      <c r="H91" s="333"/>
      <c r="I91" s="333"/>
      <c r="J91" s="333"/>
      <c r="K91" s="333"/>
      <c r="L91" s="328"/>
      <c r="N91" s="314"/>
      <c r="O91" s="314"/>
      <c r="P91" s="333"/>
      <c r="Q91" s="209"/>
      <c r="R91" s="208"/>
      <c r="S91" s="208"/>
      <c r="T91" s="208"/>
      <c r="U91" s="208"/>
      <c r="V91" s="208"/>
      <c r="W91" s="305"/>
      <c r="X91" s="305"/>
      <c r="Y91" s="208"/>
      <c r="Z91" s="208"/>
    </row>
    <row r="92" spans="1:26" s="330" customFormat="1" x14ac:dyDescent="0.3">
      <c r="A92" s="209"/>
      <c r="B92" s="210"/>
      <c r="C92" s="208"/>
      <c r="D92" s="209"/>
      <c r="E92" s="209"/>
      <c r="F92" s="209"/>
      <c r="G92" s="208"/>
      <c r="H92" s="333"/>
      <c r="I92" s="333"/>
      <c r="J92" s="333"/>
      <c r="K92" s="333"/>
      <c r="L92" s="328"/>
      <c r="N92" s="314"/>
      <c r="O92" s="314"/>
      <c r="P92" s="333"/>
      <c r="Q92" s="209"/>
      <c r="R92" s="208"/>
      <c r="S92" s="208"/>
      <c r="T92" s="208"/>
      <c r="U92" s="208"/>
      <c r="V92" s="208"/>
      <c r="W92" s="305"/>
      <c r="X92" s="305"/>
      <c r="Y92" s="208"/>
      <c r="Z92" s="208"/>
    </row>
    <row r="93" spans="1:26" s="330" customFormat="1" x14ac:dyDescent="0.3">
      <c r="A93" s="209"/>
      <c r="B93" s="210"/>
      <c r="C93" s="208"/>
      <c r="D93" s="209"/>
      <c r="E93" s="209"/>
      <c r="F93" s="209"/>
      <c r="G93" s="208"/>
      <c r="H93" s="333"/>
      <c r="I93" s="333"/>
      <c r="J93" s="333"/>
      <c r="K93" s="333"/>
      <c r="L93" s="328"/>
      <c r="N93" s="314"/>
      <c r="O93" s="314"/>
      <c r="P93" s="333"/>
      <c r="Q93" s="209"/>
      <c r="R93" s="208"/>
      <c r="S93" s="208"/>
      <c r="T93" s="208"/>
      <c r="U93" s="208"/>
      <c r="V93" s="208"/>
      <c r="W93" s="305"/>
      <c r="X93" s="305"/>
      <c r="Y93" s="208"/>
      <c r="Z93" s="208"/>
    </row>
    <row r="94" spans="1:26" s="330" customFormat="1" x14ac:dyDescent="0.3">
      <c r="A94" s="209"/>
      <c r="B94" s="210"/>
      <c r="C94" s="208"/>
      <c r="D94" s="209"/>
      <c r="E94" s="209"/>
      <c r="F94" s="209"/>
      <c r="G94" s="208"/>
      <c r="H94" s="333"/>
      <c r="I94" s="333"/>
      <c r="J94" s="333"/>
      <c r="K94" s="333"/>
      <c r="L94" s="328"/>
      <c r="N94" s="314"/>
      <c r="O94" s="314"/>
      <c r="P94" s="333"/>
      <c r="Q94" s="209"/>
      <c r="R94" s="208"/>
      <c r="S94" s="208"/>
      <c r="T94" s="208"/>
      <c r="U94" s="208"/>
      <c r="V94" s="208"/>
      <c r="W94" s="305"/>
      <c r="X94" s="305"/>
      <c r="Y94" s="208"/>
      <c r="Z94" s="208"/>
    </row>
    <row r="95" spans="1:26" s="330" customFormat="1" x14ac:dyDescent="0.3">
      <c r="A95" s="209"/>
      <c r="B95" s="210"/>
      <c r="C95" s="208"/>
      <c r="D95" s="209"/>
      <c r="E95" s="209"/>
      <c r="F95" s="209"/>
      <c r="G95" s="208"/>
      <c r="H95" s="333"/>
      <c r="I95" s="333"/>
      <c r="J95" s="333"/>
      <c r="K95" s="333"/>
      <c r="L95" s="328"/>
      <c r="N95" s="314"/>
      <c r="O95" s="314"/>
      <c r="P95" s="333"/>
      <c r="Q95" s="209"/>
      <c r="R95" s="208"/>
      <c r="S95" s="208"/>
      <c r="T95" s="208"/>
      <c r="U95" s="208"/>
      <c r="V95" s="208"/>
      <c r="W95" s="305"/>
      <c r="X95" s="305"/>
      <c r="Y95" s="208"/>
      <c r="Z95" s="208"/>
    </row>
    <row r="96" spans="1:26" s="330" customFormat="1" x14ac:dyDescent="0.3">
      <c r="A96" s="209"/>
      <c r="B96" s="210"/>
      <c r="C96" s="208"/>
      <c r="D96" s="209"/>
      <c r="E96" s="209"/>
      <c r="F96" s="209"/>
      <c r="G96" s="208"/>
      <c r="H96" s="333"/>
      <c r="I96" s="333"/>
      <c r="J96" s="333"/>
      <c r="K96" s="333"/>
      <c r="L96" s="328"/>
      <c r="N96" s="314"/>
      <c r="O96" s="314"/>
      <c r="P96" s="333"/>
      <c r="Q96" s="209"/>
      <c r="R96" s="208"/>
      <c r="S96" s="208"/>
      <c r="T96" s="208"/>
      <c r="U96" s="208"/>
      <c r="V96" s="208"/>
      <c r="W96" s="305"/>
      <c r="X96" s="305"/>
      <c r="Y96" s="208"/>
      <c r="Z96" s="208"/>
    </row>
    <row r="97" spans="1:26" s="330" customFormat="1" x14ac:dyDescent="0.3">
      <c r="A97" s="209"/>
      <c r="B97" s="210"/>
      <c r="C97" s="208"/>
      <c r="D97" s="209"/>
      <c r="E97" s="209"/>
      <c r="F97" s="209"/>
      <c r="G97" s="208"/>
      <c r="H97" s="333"/>
      <c r="I97" s="333"/>
      <c r="J97" s="333"/>
      <c r="K97" s="333"/>
      <c r="L97" s="328"/>
      <c r="N97" s="314"/>
      <c r="O97" s="314"/>
      <c r="P97" s="333"/>
      <c r="Q97" s="209"/>
      <c r="R97" s="208"/>
      <c r="S97" s="208"/>
      <c r="T97" s="208"/>
      <c r="U97" s="208"/>
      <c r="V97" s="208"/>
      <c r="W97" s="305"/>
      <c r="X97" s="305"/>
      <c r="Y97" s="208"/>
      <c r="Z97" s="208"/>
    </row>
    <row r="98" spans="1:26" s="330" customFormat="1" x14ac:dyDescent="0.3">
      <c r="A98" s="209"/>
      <c r="B98" s="210"/>
      <c r="C98" s="208"/>
      <c r="D98" s="209"/>
      <c r="E98" s="209"/>
      <c r="F98" s="209"/>
      <c r="G98" s="208"/>
      <c r="H98" s="333"/>
      <c r="I98" s="333"/>
      <c r="J98" s="333"/>
      <c r="K98" s="333"/>
      <c r="L98" s="328"/>
      <c r="N98" s="314"/>
      <c r="O98" s="314"/>
      <c r="P98" s="333"/>
      <c r="Q98" s="209"/>
      <c r="R98" s="208"/>
      <c r="S98" s="208"/>
      <c r="T98" s="208"/>
      <c r="U98" s="208"/>
      <c r="V98" s="208"/>
      <c r="W98" s="305"/>
      <c r="X98" s="305"/>
      <c r="Y98" s="208"/>
      <c r="Z98" s="208"/>
    </row>
    <row r="99" spans="1:26" s="330" customFormat="1" x14ac:dyDescent="0.3">
      <c r="A99" s="209"/>
      <c r="B99" s="210"/>
      <c r="C99" s="208"/>
      <c r="D99" s="209"/>
      <c r="E99" s="209"/>
      <c r="F99" s="209"/>
      <c r="G99" s="208"/>
      <c r="H99" s="333"/>
      <c r="I99" s="333"/>
      <c r="J99" s="333"/>
      <c r="K99" s="333"/>
      <c r="L99" s="328"/>
      <c r="N99" s="314"/>
      <c r="O99" s="314"/>
      <c r="P99" s="333"/>
      <c r="Q99" s="209"/>
      <c r="R99" s="208"/>
      <c r="S99" s="208"/>
      <c r="T99" s="208"/>
      <c r="U99" s="208"/>
      <c r="V99" s="208"/>
      <c r="W99" s="305"/>
      <c r="X99" s="305"/>
      <c r="Y99" s="208"/>
      <c r="Z99" s="208"/>
    </row>
    <row r="100" spans="1:26" s="330" customFormat="1" x14ac:dyDescent="0.3">
      <c r="A100" s="209"/>
      <c r="B100" s="210"/>
      <c r="C100" s="208"/>
      <c r="D100" s="209"/>
      <c r="E100" s="209"/>
      <c r="F100" s="209"/>
      <c r="G100" s="208"/>
      <c r="H100" s="333"/>
      <c r="I100" s="333"/>
      <c r="J100" s="333"/>
      <c r="K100" s="333"/>
      <c r="L100" s="328"/>
      <c r="N100" s="314"/>
      <c r="O100" s="314"/>
      <c r="P100" s="333"/>
      <c r="Q100" s="209"/>
      <c r="R100" s="208"/>
      <c r="S100" s="208"/>
      <c r="T100" s="208"/>
      <c r="U100" s="208"/>
      <c r="V100" s="208"/>
      <c r="W100" s="305"/>
      <c r="X100" s="305"/>
      <c r="Y100" s="208"/>
      <c r="Z100" s="208"/>
    </row>
    <row r="101" spans="1:26" s="330" customFormat="1" x14ac:dyDescent="0.3">
      <c r="A101" s="209"/>
      <c r="B101" s="210"/>
      <c r="C101" s="208"/>
      <c r="D101" s="209"/>
      <c r="E101" s="209"/>
      <c r="F101" s="209"/>
      <c r="G101" s="208"/>
      <c r="H101" s="333"/>
      <c r="I101" s="333"/>
      <c r="J101" s="333"/>
      <c r="K101" s="333"/>
      <c r="L101" s="328"/>
      <c r="N101" s="314"/>
      <c r="O101" s="314"/>
      <c r="P101" s="333"/>
      <c r="Q101" s="209"/>
      <c r="R101" s="208"/>
      <c r="S101" s="208"/>
      <c r="T101" s="208"/>
      <c r="U101" s="208"/>
      <c r="V101" s="208"/>
      <c r="W101" s="305"/>
      <c r="X101" s="305"/>
      <c r="Y101" s="208"/>
      <c r="Z101" s="208"/>
    </row>
    <row r="102" spans="1:26" s="330" customFormat="1" x14ac:dyDescent="0.3">
      <c r="A102" s="209"/>
      <c r="B102" s="210"/>
      <c r="C102" s="208"/>
      <c r="D102" s="209"/>
      <c r="E102" s="209"/>
      <c r="F102" s="209"/>
      <c r="G102" s="208"/>
      <c r="H102" s="333"/>
      <c r="I102" s="333"/>
      <c r="J102" s="333"/>
      <c r="K102" s="333"/>
      <c r="L102" s="328"/>
      <c r="N102" s="314"/>
      <c r="O102" s="314"/>
      <c r="P102" s="333"/>
      <c r="Q102" s="209"/>
      <c r="R102" s="208"/>
      <c r="S102" s="208"/>
      <c r="T102" s="208"/>
      <c r="U102" s="208"/>
      <c r="V102" s="208"/>
      <c r="W102" s="305"/>
      <c r="X102" s="305"/>
      <c r="Y102" s="208"/>
      <c r="Z102" s="208"/>
    </row>
    <row r="103" spans="1:26" s="330" customFormat="1" x14ac:dyDescent="0.3">
      <c r="A103" s="209"/>
      <c r="B103" s="210"/>
      <c r="C103" s="208"/>
      <c r="D103" s="209"/>
      <c r="E103" s="209"/>
      <c r="F103" s="209"/>
      <c r="G103" s="208"/>
      <c r="H103" s="333"/>
      <c r="I103" s="333"/>
      <c r="J103" s="333"/>
      <c r="K103" s="333"/>
      <c r="L103" s="328"/>
      <c r="N103" s="314"/>
      <c r="O103" s="314"/>
      <c r="P103" s="333"/>
      <c r="Q103" s="209"/>
      <c r="R103" s="208"/>
      <c r="S103" s="208"/>
      <c r="T103" s="208"/>
      <c r="U103" s="208"/>
      <c r="V103" s="208"/>
      <c r="W103" s="305"/>
      <c r="X103" s="305"/>
      <c r="Y103" s="208"/>
      <c r="Z103" s="208"/>
    </row>
    <row r="104" spans="1:26" s="330" customFormat="1" x14ac:dyDescent="0.3">
      <c r="A104" s="209"/>
      <c r="B104" s="210"/>
      <c r="C104" s="208"/>
      <c r="D104" s="209"/>
      <c r="E104" s="209"/>
      <c r="F104" s="209"/>
      <c r="G104" s="208"/>
      <c r="H104" s="333"/>
      <c r="I104" s="333"/>
      <c r="J104" s="333"/>
      <c r="K104" s="333"/>
      <c r="L104" s="328"/>
      <c r="N104" s="314"/>
      <c r="O104" s="314"/>
      <c r="P104" s="333"/>
      <c r="Q104" s="209"/>
      <c r="R104" s="208"/>
      <c r="S104" s="208"/>
      <c r="T104" s="208"/>
      <c r="U104" s="208"/>
      <c r="V104" s="208"/>
      <c r="W104" s="305"/>
      <c r="X104" s="305"/>
      <c r="Y104" s="208"/>
      <c r="Z104" s="208"/>
    </row>
    <row r="105" spans="1:26" s="330" customFormat="1" x14ac:dyDescent="0.3">
      <c r="A105" s="209"/>
      <c r="B105" s="210"/>
      <c r="C105" s="208"/>
      <c r="D105" s="209"/>
      <c r="E105" s="209"/>
      <c r="F105" s="209"/>
      <c r="G105" s="208"/>
      <c r="H105" s="333"/>
      <c r="I105" s="333"/>
      <c r="J105" s="333"/>
      <c r="K105" s="333"/>
      <c r="L105" s="328"/>
      <c r="N105" s="314"/>
      <c r="O105" s="314"/>
      <c r="P105" s="333"/>
      <c r="Q105" s="209"/>
      <c r="R105" s="208"/>
      <c r="S105" s="208"/>
      <c r="T105" s="208"/>
      <c r="U105" s="208"/>
      <c r="V105" s="208"/>
      <c r="W105" s="305"/>
      <c r="X105" s="305"/>
      <c r="Y105" s="208"/>
      <c r="Z105" s="208"/>
    </row>
    <row r="106" spans="1:26" s="330" customFormat="1" x14ac:dyDescent="0.3">
      <c r="A106" s="209"/>
      <c r="B106" s="210"/>
      <c r="C106" s="208"/>
      <c r="D106" s="209"/>
      <c r="E106" s="209"/>
      <c r="F106" s="209"/>
      <c r="G106" s="208"/>
      <c r="H106" s="333"/>
      <c r="I106" s="333"/>
      <c r="J106" s="333"/>
      <c r="K106" s="333"/>
      <c r="L106" s="328"/>
      <c r="N106" s="314"/>
      <c r="O106" s="314"/>
      <c r="P106" s="333"/>
      <c r="Q106" s="209"/>
      <c r="R106" s="208"/>
      <c r="S106" s="208"/>
      <c r="T106" s="208"/>
      <c r="U106" s="208"/>
      <c r="V106" s="208"/>
      <c r="W106" s="305"/>
      <c r="X106" s="305"/>
      <c r="Y106" s="208"/>
      <c r="Z106" s="208"/>
    </row>
    <row r="107" spans="1:26" s="330" customFormat="1" x14ac:dyDescent="0.3">
      <c r="A107" s="209"/>
      <c r="B107" s="210"/>
      <c r="C107" s="208"/>
      <c r="D107" s="209"/>
      <c r="E107" s="209"/>
      <c r="F107" s="209"/>
      <c r="G107" s="208"/>
      <c r="H107" s="333"/>
      <c r="I107" s="333"/>
      <c r="J107" s="333"/>
      <c r="K107" s="333"/>
      <c r="L107" s="328"/>
      <c r="N107" s="314"/>
      <c r="O107" s="314"/>
      <c r="P107" s="333"/>
      <c r="Q107" s="209"/>
      <c r="R107" s="208"/>
      <c r="S107" s="208"/>
      <c r="T107" s="208"/>
      <c r="U107" s="208"/>
      <c r="V107" s="208"/>
      <c r="W107" s="305"/>
      <c r="X107" s="305"/>
      <c r="Y107" s="208"/>
      <c r="Z107" s="208"/>
    </row>
    <row r="108" spans="1:26" s="330" customFormat="1" x14ac:dyDescent="0.3">
      <c r="A108" s="209"/>
      <c r="B108" s="210"/>
      <c r="C108" s="208"/>
      <c r="D108" s="209"/>
      <c r="E108" s="209"/>
      <c r="F108" s="209"/>
      <c r="G108" s="208"/>
      <c r="H108" s="333"/>
      <c r="I108" s="333"/>
      <c r="J108" s="333"/>
      <c r="K108" s="333"/>
      <c r="L108" s="328"/>
      <c r="N108" s="314"/>
      <c r="O108" s="314"/>
      <c r="P108" s="333"/>
      <c r="Q108" s="209"/>
      <c r="R108" s="208"/>
      <c r="S108" s="208"/>
      <c r="T108" s="208"/>
      <c r="U108" s="208"/>
      <c r="V108" s="208"/>
      <c r="W108" s="305"/>
      <c r="X108" s="305"/>
      <c r="Y108" s="208"/>
      <c r="Z108" s="208"/>
    </row>
    <row r="109" spans="1:26" s="330" customFormat="1" x14ac:dyDescent="0.3">
      <c r="A109" s="209"/>
      <c r="B109" s="210"/>
      <c r="C109" s="208"/>
      <c r="D109" s="209"/>
      <c r="E109" s="209"/>
      <c r="F109" s="209"/>
      <c r="G109" s="208"/>
      <c r="H109" s="333"/>
      <c r="I109" s="333"/>
      <c r="J109" s="333"/>
      <c r="K109" s="333"/>
      <c r="L109" s="328"/>
      <c r="N109" s="314"/>
      <c r="O109" s="314"/>
      <c r="P109" s="333"/>
      <c r="Q109" s="209"/>
      <c r="R109" s="208"/>
      <c r="S109" s="208"/>
      <c r="T109" s="208"/>
      <c r="U109" s="208"/>
      <c r="V109" s="208"/>
      <c r="W109" s="305"/>
      <c r="X109" s="305"/>
      <c r="Y109" s="208"/>
      <c r="Z109" s="208"/>
    </row>
    <row r="110" spans="1:26" s="330" customFormat="1" x14ac:dyDescent="0.3">
      <c r="A110" s="209"/>
      <c r="B110" s="210"/>
      <c r="C110" s="208"/>
      <c r="D110" s="209"/>
      <c r="E110" s="209"/>
      <c r="F110" s="209"/>
      <c r="G110" s="208"/>
      <c r="H110" s="333"/>
      <c r="I110" s="333"/>
      <c r="J110" s="333"/>
      <c r="K110" s="333"/>
      <c r="L110" s="328"/>
      <c r="N110" s="314"/>
      <c r="O110" s="314"/>
      <c r="P110" s="333"/>
      <c r="Q110" s="209"/>
      <c r="R110" s="208"/>
      <c r="S110" s="208"/>
      <c r="T110" s="208"/>
      <c r="U110" s="208"/>
      <c r="V110" s="208"/>
      <c r="W110" s="305"/>
      <c r="X110" s="305"/>
      <c r="Y110" s="208"/>
      <c r="Z110" s="208"/>
    </row>
    <row r="111" spans="1:26" s="330" customFormat="1" x14ac:dyDescent="0.3">
      <c r="A111" s="209"/>
      <c r="B111" s="210"/>
      <c r="C111" s="208"/>
      <c r="D111" s="209"/>
      <c r="E111" s="209"/>
      <c r="F111" s="209"/>
      <c r="G111" s="208"/>
      <c r="H111" s="333"/>
      <c r="I111" s="333"/>
      <c r="J111" s="333"/>
      <c r="K111" s="333"/>
      <c r="L111" s="328"/>
      <c r="N111" s="314"/>
      <c r="O111" s="314"/>
      <c r="P111" s="333"/>
      <c r="Q111" s="209"/>
      <c r="R111" s="208"/>
      <c r="S111" s="208"/>
      <c r="T111" s="208"/>
      <c r="U111" s="208"/>
      <c r="V111" s="208"/>
      <c r="W111" s="305"/>
      <c r="X111" s="305"/>
      <c r="Y111" s="208"/>
      <c r="Z111" s="208"/>
    </row>
    <row r="112" spans="1:26" s="330" customFormat="1" x14ac:dyDescent="0.3">
      <c r="A112" s="209"/>
      <c r="B112" s="210"/>
      <c r="C112" s="208"/>
      <c r="D112" s="209"/>
      <c r="E112" s="209"/>
      <c r="F112" s="209"/>
      <c r="G112" s="208"/>
      <c r="H112" s="333"/>
      <c r="I112" s="333"/>
      <c r="J112" s="333"/>
      <c r="K112" s="333"/>
      <c r="L112" s="328"/>
      <c r="N112" s="314"/>
      <c r="O112" s="314"/>
      <c r="P112" s="333"/>
      <c r="Q112" s="209"/>
      <c r="R112" s="208"/>
      <c r="S112" s="208"/>
      <c r="T112" s="208"/>
      <c r="U112" s="208"/>
      <c r="V112" s="208"/>
      <c r="W112" s="305"/>
      <c r="X112" s="305"/>
      <c r="Y112" s="208"/>
      <c r="Z112" s="208"/>
    </row>
    <row r="113" spans="1:26" s="330" customFormat="1" x14ac:dyDescent="0.3">
      <c r="A113" s="209"/>
      <c r="B113" s="210"/>
      <c r="C113" s="208"/>
      <c r="D113" s="209"/>
      <c r="E113" s="209"/>
      <c r="F113" s="209"/>
      <c r="G113" s="208"/>
      <c r="H113" s="333"/>
      <c r="I113" s="333"/>
      <c r="J113" s="333"/>
      <c r="K113" s="333"/>
      <c r="L113" s="328"/>
      <c r="N113" s="314"/>
      <c r="O113" s="314"/>
      <c r="P113" s="333"/>
      <c r="Q113" s="209"/>
      <c r="R113" s="208"/>
      <c r="S113" s="208"/>
      <c r="T113" s="208"/>
      <c r="U113" s="208"/>
      <c r="V113" s="208"/>
      <c r="W113" s="305"/>
      <c r="X113" s="305"/>
      <c r="Y113" s="208"/>
      <c r="Z113" s="208"/>
    </row>
    <row r="114" spans="1:26" s="330" customFormat="1" x14ac:dyDescent="0.3">
      <c r="A114" s="209"/>
      <c r="B114" s="210"/>
      <c r="C114" s="208"/>
      <c r="D114" s="209"/>
      <c r="E114" s="209"/>
      <c r="F114" s="209"/>
      <c r="G114" s="208"/>
      <c r="H114" s="333"/>
      <c r="I114" s="333"/>
      <c r="J114" s="333"/>
      <c r="K114" s="333"/>
      <c r="L114" s="328"/>
      <c r="N114" s="314"/>
      <c r="O114" s="314"/>
      <c r="P114" s="333"/>
      <c r="Q114" s="209"/>
      <c r="R114" s="208"/>
      <c r="S114" s="208"/>
      <c r="T114" s="208"/>
      <c r="U114" s="208"/>
      <c r="V114" s="208"/>
      <c r="W114" s="305"/>
      <c r="X114" s="305"/>
      <c r="Y114" s="208"/>
      <c r="Z114" s="208"/>
    </row>
    <row r="115" spans="1:26" s="330" customFormat="1" x14ac:dyDescent="0.3">
      <c r="A115" s="209"/>
      <c r="B115" s="210"/>
      <c r="C115" s="208"/>
      <c r="D115" s="209"/>
      <c r="E115" s="209"/>
      <c r="F115" s="209"/>
      <c r="G115" s="208"/>
      <c r="H115" s="333"/>
      <c r="I115" s="333"/>
      <c r="J115" s="333"/>
      <c r="K115" s="333"/>
      <c r="L115" s="328"/>
      <c r="N115" s="314"/>
      <c r="O115" s="314"/>
      <c r="P115" s="333"/>
      <c r="Q115" s="209"/>
      <c r="R115" s="208"/>
      <c r="S115" s="208"/>
      <c r="T115" s="208"/>
      <c r="U115" s="208"/>
      <c r="V115" s="208"/>
      <c r="W115" s="305"/>
      <c r="X115" s="305"/>
      <c r="Y115" s="208"/>
      <c r="Z115" s="208"/>
    </row>
    <row r="116" spans="1:26" s="330" customFormat="1" x14ac:dyDescent="0.3">
      <c r="A116" s="209"/>
      <c r="B116" s="210"/>
      <c r="C116" s="208"/>
      <c r="D116" s="209"/>
      <c r="E116" s="209"/>
      <c r="F116" s="209"/>
      <c r="G116" s="208"/>
      <c r="H116" s="333"/>
      <c r="I116" s="333"/>
      <c r="J116" s="333"/>
      <c r="K116" s="333"/>
      <c r="L116" s="328"/>
      <c r="N116" s="314"/>
      <c r="O116" s="314"/>
      <c r="P116" s="333"/>
      <c r="Q116" s="209"/>
      <c r="R116" s="208"/>
      <c r="S116" s="208"/>
      <c r="T116" s="208"/>
      <c r="U116" s="208"/>
      <c r="V116" s="208"/>
      <c r="W116" s="305"/>
      <c r="X116" s="305"/>
      <c r="Y116" s="208"/>
      <c r="Z116" s="208"/>
    </row>
    <row r="117" spans="1:26" s="330" customFormat="1" x14ac:dyDescent="0.3">
      <c r="A117" s="209"/>
      <c r="B117" s="210"/>
      <c r="C117" s="208"/>
      <c r="D117" s="209"/>
      <c r="E117" s="209"/>
      <c r="F117" s="209"/>
      <c r="G117" s="208"/>
      <c r="H117" s="333"/>
      <c r="I117" s="333"/>
      <c r="J117" s="333"/>
      <c r="K117" s="333"/>
      <c r="L117" s="328"/>
      <c r="N117" s="314"/>
      <c r="O117" s="314"/>
      <c r="P117" s="333"/>
      <c r="Q117" s="209"/>
      <c r="R117" s="208"/>
      <c r="S117" s="208"/>
      <c r="T117" s="208"/>
      <c r="U117" s="208"/>
      <c r="V117" s="208"/>
      <c r="W117" s="305"/>
      <c r="X117" s="305"/>
      <c r="Y117" s="208"/>
      <c r="Z117" s="208"/>
    </row>
    <row r="118" spans="1:26" s="330" customFormat="1" x14ac:dyDescent="0.3">
      <c r="A118" s="209"/>
      <c r="B118" s="210"/>
      <c r="C118" s="208"/>
      <c r="D118" s="209"/>
      <c r="E118" s="209"/>
      <c r="F118" s="209"/>
      <c r="G118" s="208"/>
      <c r="H118" s="333"/>
      <c r="I118" s="333"/>
      <c r="J118" s="333"/>
      <c r="K118" s="333"/>
      <c r="L118" s="328"/>
      <c r="N118" s="314"/>
      <c r="O118" s="314"/>
      <c r="P118" s="333"/>
      <c r="Q118" s="209"/>
      <c r="R118" s="208"/>
      <c r="S118" s="208"/>
      <c r="T118" s="208"/>
      <c r="U118" s="208"/>
      <c r="V118" s="208"/>
      <c r="W118" s="305"/>
      <c r="X118" s="305"/>
      <c r="Y118" s="208"/>
      <c r="Z118" s="208"/>
    </row>
    <row r="119" spans="1:26" s="330" customFormat="1" x14ac:dyDescent="0.3">
      <c r="A119" s="209"/>
      <c r="B119" s="210"/>
      <c r="C119" s="208"/>
      <c r="D119" s="209"/>
      <c r="E119" s="209"/>
      <c r="F119" s="209"/>
      <c r="G119" s="208"/>
      <c r="H119" s="333"/>
      <c r="I119" s="333"/>
      <c r="J119" s="333"/>
      <c r="K119" s="333"/>
      <c r="L119" s="328"/>
      <c r="N119" s="314"/>
      <c r="O119" s="314"/>
      <c r="P119" s="333"/>
      <c r="Q119" s="209"/>
      <c r="R119" s="208"/>
      <c r="S119" s="208"/>
      <c r="T119" s="208"/>
      <c r="U119" s="208"/>
      <c r="V119" s="208"/>
      <c r="W119" s="305"/>
      <c r="X119" s="305"/>
      <c r="Y119" s="208"/>
      <c r="Z119" s="208"/>
    </row>
    <row r="120" spans="1:26" s="330" customFormat="1" x14ac:dyDescent="0.3">
      <c r="A120" s="209"/>
      <c r="B120" s="210"/>
      <c r="C120" s="208"/>
      <c r="D120" s="209"/>
      <c r="E120" s="209"/>
      <c r="F120" s="209"/>
      <c r="G120" s="208"/>
      <c r="H120" s="333"/>
      <c r="I120" s="333"/>
      <c r="J120" s="333"/>
      <c r="K120" s="333"/>
      <c r="L120" s="328"/>
      <c r="N120" s="314"/>
      <c r="O120" s="314"/>
      <c r="P120" s="333"/>
      <c r="Q120" s="209"/>
      <c r="R120" s="208"/>
      <c r="S120" s="208"/>
      <c r="T120" s="208"/>
      <c r="U120" s="208"/>
      <c r="V120" s="208"/>
      <c r="W120" s="305"/>
      <c r="X120" s="305"/>
      <c r="Y120" s="208"/>
      <c r="Z120" s="208"/>
    </row>
    <row r="121" spans="1:26" s="330" customFormat="1" x14ac:dyDescent="0.3">
      <c r="A121" s="209"/>
      <c r="B121" s="210"/>
      <c r="C121" s="208"/>
      <c r="D121" s="209"/>
      <c r="E121" s="209"/>
      <c r="F121" s="209"/>
      <c r="G121" s="208"/>
      <c r="H121" s="333"/>
      <c r="I121" s="333"/>
      <c r="J121" s="333"/>
      <c r="K121" s="333"/>
      <c r="L121" s="328"/>
      <c r="N121" s="314"/>
      <c r="O121" s="314"/>
      <c r="P121" s="333"/>
      <c r="Q121" s="209"/>
      <c r="R121" s="208"/>
      <c r="S121" s="208"/>
      <c r="T121" s="208"/>
      <c r="U121" s="208"/>
      <c r="V121" s="208"/>
      <c r="W121" s="305"/>
      <c r="X121" s="305"/>
      <c r="Y121" s="208"/>
      <c r="Z121" s="208"/>
    </row>
    <row r="122" spans="1:26" s="330" customFormat="1" x14ac:dyDescent="0.3">
      <c r="A122" s="209"/>
      <c r="B122" s="210"/>
      <c r="C122" s="208"/>
      <c r="D122" s="209"/>
      <c r="E122" s="209"/>
      <c r="F122" s="209"/>
      <c r="G122" s="208"/>
      <c r="H122" s="333"/>
      <c r="I122" s="333"/>
      <c r="J122" s="333"/>
      <c r="K122" s="333"/>
      <c r="L122" s="328"/>
      <c r="N122" s="314"/>
      <c r="O122" s="314"/>
      <c r="P122" s="333"/>
      <c r="Q122" s="209"/>
      <c r="R122" s="208"/>
      <c r="S122" s="208"/>
      <c r="T122" s="208"/>
      <c r="U122" s="208"/>
      <c r="V122" s="208"/>
      <c r="W122" s="305"/>
      <c r="X122" s="305"/>
      <c r="Y122" s="208"/>
      <c r="Z122" s="208"/>
    </row>
    <row r="123" spans="1:26" s="330" customFormat="1" x14ac:dyDescent="0.3">
      <c r="A123" s="209"/>
      <c r="B123" s="210"/>
      <c r="C123" s="208"/>
      <c r="D123" s="209"/>
      <c r="E123" s="209"/>
      <c r="F123" s="209"/>
      <c r="G123" s="208"/>
      <c r="H123" s="333"/>
      <c r="I123" s="333"/>
      <c r="J123" s="333"/>
      <c r="K123" s="333"/>
      <c r="L123" s="328"/>
      <c r="N123" s="314"/>
      <c r="O123" s="314"/>
      <c r="P123" s="333"/>
      <c r="Q123" s="209"/>
      <c r="R123" s="208"/>
      <c r="S123" s="208"/>
      <c r="T123" s="208"/>
      <c r="U123" s="208"/>
      <c r="V123" s="208"/>
      <c r="W123" s="305"/>
      <c r="X123" s="305"/>
      <c r="Y123" s="208"/>
      <c r="Z123" s="208"/>
    </row>
    <row r="124" spans="1:26" s="330" customFormat="1" x14ac:dyDescent="0.3">
      <c r="A124" s="209"/>
      <c r="B124" s="210"/>
      <c r="C124" s="208"/>
      <c r="D124" s="209"/>
      <c r="E124" s="209"/>
      <c r="F124" s="209"/>
      <c r="G124" s="208"/>
      <c r="H124" s="333"/>
      <c r="I124" s="333"/>
      <c r="J124" s="333"/>
      <c r="K124" s="333"/>
      <c r="L124" s="328"/>
      <c r="N124" s="314"/>
      <c r="O124" s="314"/>
      <c r="P124" s="333"/>
      <c r="Q124" s="209"/>
      <c r="R124" s="208"/>
      <c r="S124" s="208"/>
      <c r="T124" s="208"/>
      <c r="U124" s="208"/>
      <c r="V124" s="208"/>
      <c r="W124" s="305"/>
      <c r="X124" s="305"/>
      <c r="Y124" s="208"/>
      <c r="Z124" s="208"/>
    </row>
    <row r="125" spans="1:26" s="330" customFormat="1" x14ac:dyDescent="0.3">
      <c r="A125" s="209"/>
      <c r="B125" s="210"/>
      <c r="C125" s="208"/>
      <c r="D125" s="209"/>
      <c r="E125" s="209"/>
      <c r="F125" s="209"/>
      <c r="G125" s="208"/>
      <c r="H125" s="333"/>
      <c r="I125" s="333"/>
      <c r="J125" s="333"/>
      <c r="K125" s="333"/>
      <c r="L125" s="328"/>
      <c r="N125" s="314"/>
      <c r="O125" s="314"/>
      <c r="P125" s="333"/>
      <c r="Q125" s="209"/>
      <c r="R125" s="208"/>
      <c r="S125" s="208"/>
      <c r="T125" s="208"/>
      <c r="U125" s="208"/>
      <c r="V125" s="208"/>
      <c r="W125" s="305"/>
      <c r="X125" s="305"/>
      <c r="Y125" s="208"/>
      <c r="Z125" s="208"/>
    </row>
    <row r="126" spans="1:26" s="330" customFormat="1" x14ac:dyDescent="0.3">
      <c r="A126" s="209"/>
      <c r="B126" s="210"/>
      <c r="C126" s="208"/>
      <c r="D126" s="209"/>
      <c r="E126" s="209"/>
      <c r="F126" s="209"/>
      <c r="G126" s="208"/>
      <c r="H126" s="333"/>
      <c r="I126" s="333"/>
      <c r="J126" s="333"/>
      <c r="K126" s="333"/>
      <c r="L126" s="328"/>
      <c r="N126" s="314"/>
      <c r="O126" s="314"/>
      <c r="P126" s="333"/>
      <c r="Q126" s="209"/>
      <c r="R126" s="208"/>
      <c r="S126" s="208"/>
      <c r="T126" s="208"/>
      <c r="U126" s="208"/>
      <c r="V126" s="208"/>
      <c r="W126" s="305"/>
      <c r="X126" s="305"/>
      <c r="Y126" s="208"/>
      <c r="Z126" s="208"/>
    </row>
    <row r="127" spans="1:26" s="330" customFormat="1" x14ac:dyDescent="0.3">
      <c r="A127" s="209"/>
      <c r="B127" s="210"/>
      <c r="C127" s="208"/>
      <c r="D127" s="209"/>
      <c r="E127" s="209"/>
      <c r="F127" s="209"/>
      <c r="G127" s="208"/>
      <c r="H127" s="333"/>
      <c r="I127" s="333"/>
      <c r="J127" s="333"/>
      <c r="K127" s="333"/>
      <c r="L127" s="328"/>
      <c r="N127" s="314"/>
      <c r="O127" s="314"/>
      <c r="P127" s="333"/>
      <c r="Q127" s="209"/>
      <c r="R127" s="208"/>
      <c r="S127" s="208"/>
      <c r="T127" s="208"/>
      <c r="U127" s="208"/>
      <c r="V127" s="208"/>
      <c r="W127" s="305"/>
      <c r="X127" s="305"/>
      <c r="Y127" s="208"/>
      <c r="Z127" s="208"/>
    </row>
    <row r="128" spans="1:26" s="330" customFormat="1" x14ac:dyDescent="0.3">
      <c r="A128" s="209"/>
      <c r="B128" s="210"/>
      <c r="C128" s="208"/>
      <c r="D128" s="209"/>
      <c r="E128" s="209"/>
      <c r="F128" s="209"/>
      <c r="G128" s="208"/>
      <c r="H128" s="333"/>
      <c r="I128" s="333"/>
      <c r="J128" s="333"/>
      <c r="K128" s="333"/>
      <c r="L128" s="328"/>
      <c r="N128" s="314"/>
      <c r="O128" s="314"/>
      <c r="P128" s="333"/>
      <c r="Q128" s="209"/>
      <c r="R128" s="208"/>
      <c r="S128" s="208"/>
      <c r="T128" s="208"/>
      <c r="U128" s="208"/>
      <c r="V128" s="208"/>
      <c r="W128" s="305"/>
      <c r="X128" s="305"/>
      <c r="Y128" s="208"/>
      <c r="Z128" s="208"/>
    </row>
    <row r="129" spans="1:26" s="330" customFormat="1" x14ac:dyDescent="0.3">
      <c r="A129" s="209"/>
      <c r="B129" s="210"/>
      <c r="C129" s="208"/>
      <c r="D129" s="209"/>
      <c r="E129" s="209"/>
      <c r="F129" s="209"/>
      <c r="G129" s="208"/>
      <c r="H129" s="333"/>
      <c r="I129" s="333"/>
      <c r="J129" s="333"/>
      <c r="K129" s="333"/>
      <c r="L129" s="328"/>
      <c r="N129" s="314"/>
      <c r="O129" s="314"/>
      <c r="P129" s="333"/>
      <c r="Q129" s="209"/>
      <c r="R129" s="208"/>
      <c r="S129" s="208"/>
      <c r="T129" s="208"/>
      <c r="U129" s="208"/>
      <c r="V129" s="208"/>
      <c r="W129" s="305"/>
      <c r="X129" s="305"/>
      <c r="Y129" s="208"/>
      <c r="Z129" s="208"/>
    </row>
    <row r="130" spans="1:26" s="330" customFormat="1" x14ac:dyDescent="0.3">
      <c r="A130" s="209"/>
      <c r="B130" s="210"/>
      <c r="C130" s="208"/>
      <c r="D130" s="209"/>
      <c r="E130" s="209"/>
      <c r="F130" s="209"/>
      <c r="G130" s="208"/>
      <c r="H130" s="333"/>
      <c r="I130" s="333"/>
      <c r="J130" s="333"/>
      <c r="K130" s="333"/>
      <c r="L130" s="328"/>
      <c r="N130" s="314"/>
      <c r="O130" s="314"/>
      <c r="P130" s="333"/>
      <c r="Q130" s="209"/>
      <c r="R130" s="208"/>
      <c r="S130" s="208"/>
      <c r="T130" s="208"/>
      <c r="U130" s="208"/>
      <c r="V130" s="208"/>
      <c r="W130" s="305"/>
      <c r="X130" s="305"/>
      <c r="Y130" s="208"/>
      <c r="Z130" s="208"/>
    </row>
    <row r="131" spans="1:26" s="330" customFormat="1" x14ac:dyDescent="0.3">
      <c r="A131" s="209"/>
      <c r="B131" s="210"/>
      <c r="C131" s="208"/>
      <c r="D131" s="209"/>
      <c r="E131" s="209"/>
      <c r="F131" s="209"/>
      <c r="G131" s="208"/>
      <c r="H131" s="333"/>
      <c r="I131" s="333"/>
      <c r="J131" s="333"/>
      <c r="K131" s="333"/>
      <c r="L131" s="328"/>
      <c r="N131" s="314"/>
      <c r="O131" s="314"/>
      <c r="P131" s="333"/>
      <c r="Q131" s="209"/>
      <c r="R131" s="208"/>
      <c r="S131" s="208"/>
      <c r="T131" s="208"/>
      <c r="U131" s="208"/>
      <c r="V131" s="208"/>
      <c r="W131" s="305"/>
      <c r="X131" s="305"/>
      <c r="Y131" s="208"/>
      <c r="Z131" s="208"/>
    </row>
    <row r="132" spans="1:26" s="330" customFormat="1" x14ac:dyDescent="0.3">
      <c r="A132" s="209"/>
      <c r="B132" s="210"/>
      <c r="C132" s="208"/>
      <c r="D132" s="209"/>
      <c r="E132" s="209"/>
      <c r="F132" s="209"/>
      <c r="G132" s="208"/>
      <c r="H132" s="333"/>
      <c r="I132" s="333"/>
      <c r="J132" s="333"/>
      <c r="K132" s="333"/>
      <c r="L132" s="328"/>
      <c r="N132" s="314"/>
      <c r="O132" s="314"/>
      <c r="P132" s="333"/>
      <c r="Q132" s="209"/>
      <c r="R132" s="208"/>
      <c r="S132" s="208"/>
      <c r="T132" s="208"/>
      <c r="U132" s="208"/>
      <c r="V132" s="208"/>
      <c r="W132" s="305"/>
      <c r="X132" s="305"/>
      <c r="Y132" s="208"/>
      <c r="Z132" s="208"/>
    </row>
    <row r="133" spans="1:26" s="330" customFormat="1" x14ac:dyDescent="0.3">
      <c r="A133" s="209"/>
      <c r="B133" s="210"/>
      <c r="C133" s="208"/>
      <c r="D133" s="209"/>
      <c r="E133" s="209"/>
      <c r="F133" s="209"/>
      <c r="G133" s="208"/>
      <c r="H133" s="333"/>
      <c r="I133" s="333"/>
      <c r="J133" s="333"/>
      <c r="K133" s="333"/>
      <c r="L133" s="328"/>
      <c r="N133" s="314"/>
      <c r="O133" s="314"/>
      <c r="P133" s="333"/>
      <c r="Q133" s="209"/>
      <c r="R133" s="208"/>
      <c r="S133" s="208"/>
      <c r="T133" s="208"/>
      <c r="U133" s="208"/>
      <c r="V133" s="208"/>
      <c r="W133" s="305"/>
      <c r="X133" s="305"/>
      <c r="Y133" s="208"/>
      <c r="Z133" s="208"/>
    </row>
    <row r="134" spans="1:26" s="330" customFormat="1" x14ac:dyDescent="0.3">
      <c r="A134" s="209"/>
      <c r="B134" s="210"/>
      <c r="C134" s="208"/>
      <c r="D134" s="209"/>
      <c r="E134" s="209"/>
      <c r="F134" s="209"/>
      <c r="G134" s="208"/>
      <c r="H134" s="333"/>
      <c r="I134" s="333"/>
      <c r="J134" s="333"/>
      <c r="K134" s="333"/>
      <c r="L134" s="328"/>
      <c r="N134" s="314"/>
      <c r="O134" s="314"/>
      <c r="P134" s="333"/>
      <c r="Q134" s="209"/>
      <c r="R134" s="208"/>
      <c r="S134" s="208"/>
      <c r="T134" s="208"/>
      <c r="U134" s="208"/>
      <c r="V134" s="208"/>
      <c r="W134" s="305"/>
      <c r="X134" s="305"/>
      <c r="Y134" s="208"/>
      <c r="Z134" s="208"/>
    </row>
    <row r="135" spans="1:26" s="330" customFormat="1" x14ac:dyDescent="0.3">
      <c r="A135" s="209"/>
      <c r="B135" s="210"/>
      <c r="C135" s="208"/>
      <c r="D135" s="209"/>
      <c r="E135" s="209"/>
      <c r="F135" s="209"/>
      <c r="G135" s="208"/>
      <c r="H135" s="333"/>
      <c r="I135" s="333"/>
      <c r="J135" s="333"/>
      <c r="K135" s="333"/>
      <c r="L135" s="328"/>
      <c r="N135" s="314"/>
      <c r="O135" s="314"/>
      <c r="P135" s="333"/>
      <c r="Q135" s="209"/>
      <c r="R135" s="208"/>
      <c r="S135" s="208"/>
      <c r="T135" s="208"/>
      <c r="U135" s="208"/>
      <c r="V135" s="208"/>
      <c r="W135" s="305"/>
      <c r="X135" s="305"/>
      <c r="Y135" s="208"/>
      <c r="Z135" s="208"/>
    </row>
    <row r="136" spans="1:26" s="330" customFormat="1" x14ac:dyDescent="0.3">
      <c r="A136" s="209"/>
      <c r="B136" s="210"/>
      <c r="C136" s="208"/>
      <c r="D136" s="209"/>
      <c r="E136" s="209"/>
      <c r="F136" s="209"/>
      <c r="G136" s="208"/>
      <c r="H136" s="333"/>
      <c r="I136" s="333"/>
      <c r="J136" s="333"/>
      <c r="K136" s="333"/>
      <c r="L136" s="328"/>
      <c r="N136" s="314"/>
      <c r="O136" s="314"/>
      <c r="P136" s="333"/>
      <c r="Q136" s="209"/>
      <c r="R136" s="208"/>
      <c r="S136" s="208"/>
      <c r="T136" s="208"/>
      <c r="U136" s="208"/>
      <c r="V136" s="208"/>
      <c r="W136" s="305"/>
      <c r="X136" s="305"/>
      <c r="Y136" s="208"/>
      <c r="Z136" s="208"/>
    </row>
    <row r="137" spans="1:26" s="330" customFormat="1" x14ac:dyDescent="0.3">
      <c r="A137" s="209"/>
      <c r="B137" s="210"/>
      <c r="C137" s="208"/>
      <c r="D137" s="209"/>
      <c r="E137" s="209"/>
      <c r="F137" s="209"/>
      <c r="G137" s="208"/>
      <c r="H137" s="333"/>
      <c r="I137" s="333"/>
      <c r="J137" s="333"/>
      <c r="K137" s="333"/>
      <c r="L137" s="328"/>
      <c r="N137" s="314"/>
      <c r="O137" s="314"/>
      <c r="P137" s="333"/>
      <c r="Q137" s="209"/>
      <c r="R137" s="208"/>
      <c r="S137" s="208"/>
      <c r="T137" s="208"/>
      <c r="U137" s="208"/>
      <c r="V137" s="208"/>
      <c r="W137" s="305"/>
      <c r="X137" s="305"/>
      <c r="Y137" s="208"/>
      <c r="Z137" s="208"/>
    </row>
    <row r="138" spans="1:26" s="330" customFormat="1" x14ac:dyDescent="0.3">
      <c r="A138" s="209"/>
      <c r="B138" s="210"/>
      <c r="C138" s="208"/>
      <c r="D138" s="209"/>
      <c r="E138" s="209"/>
      <c r="F138" s="209"/>
      <c r="G138" s="208"/>
      <c r="H138" s="333"/>
      <c r="I138" s="333"/>
      <c r="J138" s="333"/>
      <c r="K138" s="333"/>
      <c r="L138" s="328"/>
      <c r="N138" s="314"/>
      <c r="O138" s="314"/>
      <c r="P138" s="333"/>
      <c r="Q138" s="209"/>
      <c r="R138" s="208"/>
      <c r="S138" s="208"/>
      <c r="T138" s="208"/>
      <c r="U138" s="208"/>
      <c r="V138" s="208"/>
      <c r="W138" s="305"/>
      <c r="X138" s="305"/>
      <c r="Y138" s="208"/>
      <c r="Z138" s="208"/>
    </row>
    <row r="139" spans="1:26" s="330" customFormat="1" x14ac:dyDescent="0.3">
      <c r="A139" s="209"/>
      <c r="B139" s="210"/>
      <c r="C139" s="208"/>
      <c r="D139" s="209"/>
      <c r="E139" s="209"/>
      <c r="F139" s="209"/>
      <c r="G139" s="208"/>
      <c r="H139" s="333"/>
      <c r="I139" s="333"/>
      <c r="J139" s="333"/>
      <c r="K139" s="333"/>
      <c r="L139" s="328"/>
      <c r="N139" s="314"/>
      <c r="O139" s="314"/>
      <c r="P139" s="333"/>
      <c r="Q139" s="209"/>
      <c r="R139" s="208"/>
      <c r="S139" s="208"/>
      <c r="T139" s="208"/>
      <c r="U139" s="208"/>
      <c r="V139" s="208"/>
      <c r="W139" s="305"/>
      <c r="X139" s="305"/>
      <c r="Y139" s="208"/>
      <c r="Z139" s="208"/>
    </row>
    <row r="140" spans="1:26" s="330" customFormat="1" x14ac:dyDescent="0.3">
      <c r="A140" s="209"/>
      <c r="B140" s="210"/>
      <c r="C140" s="208"/>
      <c r="D140" s="209"/>
      <c r="E140" s="209"/>
      <c r="F140" s="209"/>
      <c r="G140" s="208"/>
      <c r="H140" s="333"/>
      <c r="I140" s="333"/>
      <c r="J140" s="333"/>
      <c r="K140" s="333"/>
      <c r="L140" s="328"/>
      <c r="N140" s="314"/>
      <c r="O140" s="314"/>
      <c r="P140" s="333"/>
      <c r="Q140" s="209"/>
      <c r="R140" s="208"/>
      <c r="S140" s="208"/>
      <c r="T140" s="208"/>
      <c r="U140" s="208"/>
      <c r="V140" s="208"/>
      <c r="W140" s="305"/>
      <c r="X140" s="305"/>
      <c r="Y140" s="208"/>
      <c r="Z140" s="208"/>
    </row>
    <row r="141" spans="1:26" s="330" customFormat="1" x14ac:dyDescent="0.3">
      <c r="A141" s="209"/>
      <c r="B141" s="210"/>
      <c r="C141" s="208"/>
      <c r="D141" s="209"/>
      <c r="E141" s="209"/>
      <c r="F141" s="209"/>
      <c r="G141" s="208"/>
      <c r="H141" s="333"/>
      <c r="I141" s="333"/>
      <c r="J141" s="333"/>
      <c r="K141" s="333"/>
      <c r="L141" s="328"/>
      <c r="N141" s="314"/>
      <c r="O141" s="314"/>
      <c r="P141" s="333"/>
      <c r="Q141" s="209"/>
      <c r="R141" s="208"/>
      <c r="S141" s="208"/>
      <c r="T141" s="208"/>
      <c r="U141" s="208"/>
      <c r="V141" s="208"/>
      <c r="W141" s="305"/>
      <c r="X141" s="305"/>
      <c r="Y141" s="208"/>
      <c r="Z141" s="208"/>
    </row>
    <row r="142" spans="1:26" s="330" customFormat="1" x14ac:dyDescent="0.3">
      <c r="A142" s="209"/>
      <c r="B142" s="210"/>
      <c r="C142" s="208"/>
      <c r="D142" s="209"/>
      <c r="E142" s="209"/>
      <c r="F142" s="209"/>
      <c r="G142" s="208"/>
      <c r="H142" s="333"/>
      <c r="I142" s="333"/>
      <c r="J142" s="333"/>
      <c r="K142" s="333"/>
      <c r="L142" s="328"/>
      <c r="N142" s="314"/>
      <c r="O142" s="314"/>
      <c r="P142" s="333"/>
      <c r="Q142" s="209"/>
      <c r="R142" s="208"/>
      <c r="S142" s="208"/>
      <c r="T142" s="208"/>
      <c r="U142" s="208"/>
      <c r="V142" s="208"/>
      <c r="W142" s="305"/>
      <c r="X142" s="305"/>
      <c r="Y142" s="208"/>
      <c r="Z142" s="208"/>
    </row>
    <row r="143" spans="1:26" s="330" customFormat="1" x14ac:dyDescent="0.3">
      <c r="A143" s="209"/>
      <c r="B143" s="210"/>
      <c r="C143" s="208"/>
      <c r="D143" s="209"/>
      <c r="E143" s="209"/>
      <c r="F143" s="209"/>
      <c r="G143" s="208"/>
      <c r="H143" s="333"/>
      <c r="I143" s="333"/>
      <c r="J143" s="333"/>
      <c r="K143" s="333"/>
      <c r="L143" s="328"/>
      <c r="N143" s="314"/>
      <c r="O143" s="314"/>
      <c r="P143" s="333"/>
      <c r="Q143" s="209"/>
      <c r="R143" s="208"/>
      <c r="S143" s="208"/>
      <c r="T143" s="208"/>
      <c r="U143" s="208"/>
      <c r="V143" s="208"/>
      <c r="W143" s="305"/>
      <c r="X143" s="305"/>
      <c r="Y143" s="208"/>
      <c r="Z143" s="208"/>
    </row>
    <row r="144" spans="1:26" s="330" customFormat="1" x14ac:dyDescent="0.3">
      <c r="A144" s="209"/>
      <c r="B144" s="210"/>
      <c r="C144" s="208"/>
      <c r="D144" s="209"/>
      <c r="E144" s="209"/>
      <c r="F144" s="209"/>
      <c r="G144" s="208"/>
      <c r="H144" s="333"/>
      <c r="I144" s="333"/>
      <c r="J144" s="333"/>
      <c r="K144" s="333"/>
      <c r="L144" s="328"/>
      <c r="N144" s="314"/>
      <c r="O144" s="314"/>
      <c r="P144" s="333"/>
      <c r="Q144" s="209"/>
      <c r="R144" s="208"/>
      <c r="S144" s="208"/>
      <c r="T144" s="208"/>
      <c r="U144" s="208"/>
      <c r="V144" s="208"/>
      <c r="W144" s="305"/>
      <c r="X144" s="305"/>
      <c r="Y144" s="208"/>
      <c r="Z144" s="208"/>
    </row>
    <row r="145" spans="1:26" s="330" customFormat="1" x14ac:dyDescent="0.3">
      <c r="A145" s="209"/>
      <c r="B145" s="210"/>
      <c r="C145" s="208"/>
      <c r="D145" s="209"/>
      <c r="E145" s="209"/>
      <c r="F145" s="209"/>
      <c r="G145" s="208"/>
      <c r="H145" s="333"/>
      <c r="I145" s="333"/>
      <c r="J145" s="333"/>
      <c r="K145" s="333"/>
      <c r="L145" s="328"/>
      <c r="N145" s="314"/>
      <c r="O145" s="314"/>
      <c r="P145" s="333"/>
      <c r="Q145" s="209"/>
      <c r="R145" s="208"/>
      <c r="S145" s="208"/>
      <c r="T145" s="208"/>
      <c r="U145" s="208"/>
      <c r="V145" s="208"/>
      <c r="W145" s="305"/>
      <c r="X145" s="305"/>
      <c r="Y145" s="208"/>
      <c r="Z145" s="208"/>
    </row>
    <row r="146" spans="1:26" s="330" customFormat="1" x14ac:dyDescent="0.3">
      <c r="A146" s="209"/>
      <c r="B146" s="210"/>
      <c r="C146" s="208"/>
      <c r="D146" s="209"/>
      <c r="E146" s="209"/>
      <c r="F146" s="209"/>
      <c r="G146" s="208"/>
      <c r="H146" s="333"/>
      <c r="I146" s="333"/>
      <c r="J146" s="333"/>
      <c r="K146" s="333"/>
      <c r="L146" s="328"/>
      <c r="N146" s="314"/>
      <c r="O146" s="314"/>
      <c r="P146" s="333"/>
      <c r="Q146" s="209"/>
      <c r="R146" s="208"/>
      <c r="S146" s="208"/>
      <c r="T146" s="208"/>
      <c r="U146" s="208"/>
      <c r="V146" s="208"/>
      <c r="W146" s="305"/>
      <c r="X146" s="305"/>
      <c r="Y146" s="208"/>
      <c r="Z146" s="208"/>
    </row>
    <row r="147" spans="1:26" s="330" customFormat="1" x14ac:dyDescent="0.3">
      <c r="A147" s="209"/>
      <c r="B147" s="210"/>
      <c r="C147" s="208"/>
      <c r="D147" s="209"/>
      <c r="E147" s="209"/>
      <c r="F147" s="209"/>
      <c r="G147" s="208"/>
      <c r="H147" s="333"/>
      <c r="I147" s="333"/>
      <c r="J147" s="333"/>
      <c r="K147" s="333"/>
      <c r="L147" s="328"/>
      <c r="N147" s="314"/>
      <c r="O147" s="314"/>
      <c r="P147" s="333"/>
      <c r="Q147" s="209"/>
      <c r="R147" s="208"/>
      <c r="S147" s="208"/>
      <c r="T147" s="208"/>
      <c r="U147" s="208"/>
      <c r="V147" s="208"/>
      <c r="W147" s="305"/>
      <c r="X147" s="305"/>
      <c r="Y147" s="208"/>
      <c r="Z147" s="208"/>
    </row>
    <row r="148" spans="1:26" s="330" customFormat="1" x14ac:dyDescent="0.3">
      <c r="A148" s="209"/>
      <c r="B148" s="210"/>
      <c r="C148" s="208"/>
      <c r="D148" s="209"/>
      <c r="E148" s="209"/>
      <c r="F148" s="209"/>
      <c r="G148" s="208"/>
      <c r="H148" s="333"/>
      <c r="I148" s="333"/>
      <c r="J148" s="333"/>
      <c r="K148" s="333"/>
      <c r="L148" s="328"/>
      <c r="N148" s="314"/>
      <c r="O148" s="314"/>
      <c r="P148" s="333"/>
      <c r="Q148" s="209"/>
      <c r="R148" s="208"/>
      <c r="S148" s="208"/>
      <c r="T148" s="208"/>
      <c r="U148" s="208"/>
      <c r="V148" s="208"/>
      <c r="W148" s="305"/>
      <c r="X148" s="305"/>
      <c r="Y148" s="208"/>
      <c r="Z148" s="208"/>
    </row>
    <row r="149" spans="1:26" s="330" customFormat="1" x14ac:dyDescent="0.3">
      <c r="A149" s="209"/>
      <c r="B149" s="210"/>
      <c r="C149" s="208"/>
      <c r="D149" s="209"/>
      <c r="E149" s="209"/>
      <c r="F149" s="209"/>
      <c r="G149" s="208"/>
      <c r="H149" s="333"/>
      <c r="I149" s="333"/>
      <c r="J149" s="333"/>
      <c r="K149" s="333"/>
      <c r="L149" s="328"/>
      <c r="N149" s="314"/>
      <c r="O149" s="314"/>
      <c r="P149" s="333"/>
      <c r="Q149" s="209"/>
      <c r="R149" s="208"/>
      <c r="S149" s="208"/>
      <c r="T149" s="208"/>
      <c r="U149" s="208"/>
      <c r="V149" s="208"/>
      <c r="W149" s="305"/>
      <c r="X149" s="305"/>
      <c r="Y149" s="208"/>
      <c r="Z149" s="208"/>
    </row>
    <row r="150" spans="1:26" s="330" customFormat="1" x14ac:dyDescent="0.3">
      <c r="A150" s="209"/>
      <c r="B150" s="210"/>
      <c r="C150" s="208"/>
      <c r="D150" s="209"/>
      <c r="E150" s="209"/>
      <c r="F150" s="209"/>
      <c r="G150" s="208"/>
      <c r="H150" s="333"/>
      <c r="I150" s="333"/>
      <c r="J150" s="333"/>
      <c r="K150" s="333"/>
      <c r="L150" s="328"/>
      <c r="N150" s="314"/>
      <c r="O150" s="314"/>
      <c r="P150" s="333"/>
      <c r="Q150" s="209"/>
      <c r="R150" s="208"/>
      <c r="S150" s="208"/>
      <c r="T150" s="208"/>
      <c r="U150" s="208"/>
      <c r="V150" s="208"/>
      <c r="W150" s="305"/>
      <c r="X150" s="305"/>
      <c r="Y150" s="208"/>
      <c r="Z150" s="208"/>
    </row>
    <row r="151" spans="1:26" s="330" customFormat="1" x14ac:dyDescent="0.3">
      <c r="A151" s="209"/>
      <c r="B151" s="210"/>
      <c r="C151" s="208"/>
      <c r="D151" s="209"/>
      <c r="E151" s="209"/>
      <c r="F151" s="209"/>
      <c r="G151" s="208"/>
      <c r="H151" s="333"/>
      <c r="I151" s="333"/>
      <c r="J151" s="333"/>
      <c r="K151" s="333"/>
      <c r="L151" s="328"/>
      <c r="N151" s="314"/>
      <c r="O151" s="314"/>
      <c r="P151" s="333"/>
      <c r="Q151" s="209"/>
      <c r="R151" s="208"/>
      <c r="S151" s="208"/>
      <c r="T151" s="208"/>
      <c r="U151" s="208"/>
      <c r="V151" s="208"/>
      <c r="W151" s="305"/>
      <c r="X151" s="305"/>
      <c r="Y151" s="208"/>
      <c r="Z151" s="208"/>
    </row>
    <row r="152" spans="1:26" s="330" customFormat="1" x14ac:dyDescent="0.3">
      <c r="A152" s="209"/>
      <c r="B152" s="210"/>
      <c r="C152" s="208"/>
      <c r="D152" s="209"/>
      <c r="E152" s="209"/>
      <c r="F152" s="209"/>
      <c r="G152" s="208"/>
      <c r="H152" s="333"/>
      <c r="I152" s="333"/>
      <c r="J152" s="333"/>
      <c r="K152" s="333"/>
      <c r="L152" s="328"/>
      <c r="N152" s="314"/>
      <c r="O152" s="314"/>
      <c r="P152" s="333"/>
      <c r="Q152" s="209"/>
      <c r="R152" s="208"/>
      <c r="S152" s="208"/>
      <c r="T152" s="208"/>
      <c r="U152" s="208"/>
      <c r="V152" s="208"/>
      <c r="W152" s="305"/>
      <c r="X152" s="305"/>
      <c r="Y152" s="208"/>
      <c r="Z152" s="208"/>
    </row>
    <row r="153" spans="1:26" s="330" customFormat="1" x14ac:dyDescent="0.3">
      <c r="A153" s="209"/>
      <c r="B153" s="210"/>
      <c r="C153" s="208"/>
      <c r="D153" s="209"/>
      <c r="E153" s="209"/>
      <c r="F153" s="209"/>
      <c r="G153" s="208"/>
      <c r="H153" s="333"/>
      <c r="I153" s="333"/>
      <c r="J153" s="333"/>
      <c r="K153" s="333"/>
      <c r="L153" s="328"/>
      <c r="N153" s="314"/>
      <c r="O153" s="314"/>
      <c r="P153" s="333"/>
      <c r="Q153" s="209"/>
      <c r="R153" s="208"/>
      <c r="S153" s="208"/>
      <c r="T153" s="208"/>
      <c r="U153" s="208"/>
      <c r="V153" s="208"/>
      <c r="W153" s="305"/>
      <c r="X153" s="305"/>
      <c r="Y153" s="208"/>
      <c r="Z153" s="208"/>
    </row>
    <row r="154" spans="1:26" s="330" customFormat="1" x14ac:dyDescent="0.3">
      <c r="A154" s="209"/>
      <c r="B154" s="210"/>
      <c r="C154" s="208"/>
      <c r="D154" s="209"/>
      <c r="E154" s="209"/>
      <c r="F154" s="209"/>
      <c r="G154" s="208"/>
      <c r="H154" s="333"/>
      <c r="I154" s="333"/>
      <c r="J154" s="333"/>
      <c r="K154" s="333"/>
      <c r="L154" s="328"/>
      <c r="N154" s="314"/>
      <c r="O154" s="314"/>
      <c r="P154" s="333"/>
      <c r="Q154" s="209"/>
      <c r="R154" s="208"/>
      <c r="S154" s="208"/>
      <c r="T154" s="208"/>
      <c r="U154" s="208"/>
      <c r="V154" s="208"/>
      <c r="W154" s="305"/>
      <c r="X154" s="305"/>
      <c r="Y154" s="208"/>
      <c r="Z154" s="208"/>
    </row>
    <row r="155" spans="1:26" s="330" customFormat="1" x14ac:dyDescent="0.3">
      <c r="A155" s="209"/>
      <c r="B155" s="210"/>
      <c r="C155" s="208"/>
      <c r="D155" s="209"/>
      <c r="E155" s="209"/>
      <c r="F155" s="209"/>
      <c r="G155" s="208"/>
      <c r="H155" s="333"/>
      <c r="I155" s="333"/>
      <c r="J155" s="333"/>
      <c r="K155" s="333"/>
      <c r="L155" s="328"/>
      <c r="N155" s="314"/>
      <c r="O155" s="314"/>
      <c r="P155" s="333"/>
      <c r="Q155" s="209"/>
      <c r="R155" s="208"/>
      <c r="S155" s="208"/>
      <c r="T155" s="208"/>
      <c r="U155" s="208"/>
      <c r="V155" s="208"/>
      <c r="W155" s="305"/>
      <c r="X155" s="305"/>
      <c r="Y155" s="208"/>
      <c r="Z155" s="208"/>
    </row>
    <row r="156" spans="1:26" s="330" customFormat="1" x14ac:dyDescent="0.3">
      <c r="A156" s="209"/>
      <c r="B156" s="210"/>
      <c r="C156" s="208"/>
      <c r="D156" s="209"/>
      <c r="E156" s="209"/>
      <c r="F156" s="209"/>
      <c r="G156" s="208"/>
      <c r="H156" s="333"/>
      <c r="I156" s="333"/>
      <c r="J156" s="333"/>
      <c r="K156" s="333"/>
      <c r="L156" s="328"/>
      <c r="N156" s="314"/>
      <c r="O156" s="314"/>
      <c r="P156" s="333"/>
      <c r="Q156" s="209"/>
      <c r="R156" s="208"/>
      <c r="S156" s="208"/>
      <c r="T156" s="208"/>
      <c r="U156" s="208"/>
      <c r="V156" s="208"/>
      <c r="W156" s="305"/>
      <c r="X156" s="305"/>
      <c r="Y156" s="208"/>
      <c r="Z156" s="208"/>
    </row>
    <row r="157" spans="1:26" s="330" customFormat="1" x14ac:dyDescent="0.3">
      <c r="A157" s="209"/>
      <c r="B157" s="210"/>
      <c r="C157" s="208"/>
      <c r="D157" s="209"/>
      <c r="E157" s="209"/>
      <c r="F157" s="209"/>
      <c r="G157" s="208"/>
      <c r="H157" s="333"/>
      <c r="I157" s="333"/>
      <c r="J157" s="333"/>
      <c r="K157" s="333"/>
      <c r="L157" s="328"/>
      <c r="N157" s="314"/>
      <c r="O157" s="314"/>
      <c r="P157" s="333"/>
      <c r="Q157" s="209"/>
      <c r="R157" s="208"/>
      <c r="S157" s="208"/>
      <c r="T157" s="208"/>
      <c r="U157" s="208"/>
      <c r="V157" s="208"/>
      <c r="W157" s="305"/>
      <c r="X157" s="305"/>
      <c r="Y157" s="208"/>
      <c r="Z157" s="208"/>
    </row>
    <row r="158" spans="1:26" s="330" customFormat="1" x14ac:dyDescent="0.3">
      <c r="A158" s="209"/>
      <c r="B158" s="210"/>
      <c r="C158" s="208"/>
      <c r="D158" s="209"/>
      <c r="E158" s="209"/>
      <c r="F158" s="209"/>
      <c r="G158" s="208"/>
      <c r="H158" s="333"/>
      <c r="I158" s="333"/>
      <c r="J158" s="333"/>
      <c r="K158" s="333"/>
      <c r="L158" s="328"/>
      <c r="N158" s="314"/>
      <c r="O158" s="314"/>
      <c r="P158" s="333"/>
      <c r="Q158" s="209"/>
      <c r="R158" s="208"/>
      <c r="S158" s="208"/>
      <c r="T158" s="208"/>
      <c r="U158" s="208"/>
      <c r="V158" s="208"/>
      <c r="W158" s="305"/>
      <c r="X158" s="305"/>
      <c r="Y158" s="208"/>
      <c r="Z158" s="208"/>
    </row>
    <row r="159" spans="1:26" s="330" customFormat="1" x14ac:dyDescent="0.3">
      <c r="A159" s="209"/>
      <c r="B159" s="210"/>
      <c r="C159" s="208"/>
      <c r="D159" s="209"/>
      <c r="E159" s="209"/>
      <c r="F159" s="209"/>
      <c r="G159" s="208"/>
      <c r="H159" s="333"/>
      <c r="I159" s="333"/>
      <c r="J159" s="333"/>
      <c r="K159" s="333"/>
      <c r="L159" s="328"/>
      <c r="N159" s="314"/>
      <c r="O159" s="314"/>
      <c r="P159" s="333"/>
      <c r="Q159" s="209"/>
      <c r="R159" s="208"/>
      <c r="S159" s="208"/>
      <c r="T159" s="208"/>
      <c r="U159" s="208"/>
      <c r="V159" s="208"/>
      <c r="W159" s="305"/>
      <c r="X159" s="305"/>
      <c r="Y159" s="208"/>
      <c r="Z159" s="208"/>
    </row>
    <row r="160" spans="1:26" s="330" customFormat="1" x14ac:dyDescent="0.3">
      <c r="A160" s="209"/>
      <c r="B160" s="210"/>
      <c r="C160" s="208"/>
      <c r="D160" s="209"/>
      <c r="E160" s="209"/>
      <c r="F160" s="209"/>
      <c r="G160" s="208"/>
      <c r="H160" s="333"/>
      <c r="I160" s="333"/>
      <c r="J160" s="333"/>
      <c r="K160" s="333"/>
      <c r="L160" s="328"/>
      <c r="N160" s="314"/>
      <c r="O160" s="314"/>
      <c r="P160" s="333"/>
      <c r="Q160" s="209"/>
      <c r="R160" s="208"/>
      <c r="S160" s="208"/>
      <c r="T160" s="208"/>
      <c r="U160" s="208"/>
      <c r="V160" s="208"/>
      <c r="W160" s="305"/>
      <c r="X160" s="305"/>
      <c r="Y160" s="208"/>
      <c r="Z160" s="208"/>
    </row>
    <row r="161" spans="1:26" s="330" customFormat="1" x14ac:dyDescent="0.3">
      <c r="A161" s="209"/>
      <c r="B161" s="210"/>
      <c r="C161" s="208"/>
      <c r="D161" s="209"/>
      <c r="E161" s="209"/>
      <c r="F161" s="209"/>
      <c r="G161" s="208"/>
      <c r="H161" s="333"/>
      <c r="I161" s="333"/>
      <c r="J161" s="333"/>
      <c r="K161" s="333"/>
      <c r="L161" s="328"/>
      <c r="N161" s="314"/>
      <c r="O161" s="314"/>
      <c r="P161" s="333"/>
      <c r="Q161" s="209"/>
      <c r="R161" s="208"/>
      <c r="S161" s="208"/>
      <c r="T161" s="208"/>
      <c r="U161" s="208"/>
      <c r="V161" s="208"/>
      <c r="W161" s="305"/>
      <c r="X161" s="305"/>
      <c r="Y161" s="208"/>
      <c r="Z161" s="208"/>
    </row>
    <row r="162" spans="1:26" s="330" customFormat="1" x14ac:dyDescent="0.3">
      <c r="A162" s="209"/>
      <c r="B162" s="210"/>
      <c r="C162" s="208"/>
      <c r="D162" s="209"/>
      <c r="E162" s="209"/>
      <c r="F162" s="209"/>
      <c r="G162" s="208"/>
      <c r="H162" s="333"/>
      <c r="I162" s="333"/>
      <c r="J162" s="333"/>
      <c r="K162" s="333"/>
      <c r="L162" s="328"/>
      <c r="N162" s="314"/>
      <c r="O162" s="314"/>
      <c r="P162" s="333"/>
      <c r="Q162" s="209"/>
      <c r="R162" s="208"/>
      <c r="S162" s="208"/>
      <c r="T162" s="208"/>
      <c r="U162" s="208"/>
      <c r="V162" s="208"/>
      <c r="W162" s="305"/>
      <c r="X162" s="305"/>
      <c r="Y162" s="208"/>
      <c r="Z162" s="208"/>
    </row>
    <row r="163" spans="1:26" s="330" customFormat="1" x14ac:dyDescent="0.3">
      <c r="A163" s="209"/>
      <c r="B163" s="210"/>
      <c r="C163" s="208"/>
      <c r="D163" s="209"/>
      <c r="E163" s="209"/>
      <c r="F163" s="209"/>
      <c r="G163" s="208"/>
      <c r="H163" s="333"/>
      <c r="I163" s="333"/>
      <c r="J163" s="333"/>
      <c r="K163" s="333"/>
      <c r="L163" s="328"/>
      <c r="N163" s="314"/>
      <c r="O163" s="314"/>
      <c r="P163" s="333"/>
      <c r="Q163" s="209"/>
      <c r="R163" s="208"/>
      <c r="S163" s="208"/>
      <c r="T163" s="208"/>
      <c r="U163" s="208"/>
      <c r="V163" s="208"/>
      <c r="W163" s="305"/>
      <c r="X163" s="305"/>
      <c r="Y163" s="208"/>
      <c r="Z163" s="208"/>
    </row>
    <row r="164" spans="1:26" s="330" customFormat="1" x14ac:dyDescent="0.3">
      <c r="A164" s="209"/>
      <c r="B164" s="210"/>
      <c r="C164" s="208"/>
      <c r="D164" s="209"/>
      <c r="E164" s="209"/>
      <c r="F164" s="209"/>
      <c r="G164" s="208"/>
      <c r="H164" s="333"/>
      <c r="I164" s="333"/>
      <c r="J164" s="333"/>
      <c r="K164" s="333"/>
      <c r="L164" s="328"/>
      <c r="N164" s="314"/>
      <c r="O164" s="314"/>
      <c r="P164" s="333"/>
      <c r="Q164" s="209"/>
      <c r="R164" s="208"/>
      <c r="S164" s="208"/>
      <c r="T164" s="208"/>
      <c r="U164" s="208"/>
      <c r="V164" s="208"/>
      <c r="W164" s="305"/>
      <c r="X164" s="305"/>
      <c r="Y164" s="208"/>
      <c r="Z164" s="208"/>
    </row>
    <row r="165" spans="1:26" s="330" customFormat="1" x14ac:dyDescent="0.3">
      <c r="A165" s="209"/>
      <c r="B165" s="210"/>
      <c r="C165" s="208"/>
      <c r="D165" s="209"/>
      <c r="E165" s="209"/>
      <c r="F165" s="209"/>
      <c r="G165" s="208"/>
      <c r="H165" s="333"/>
      <c r="I165" s="333"/>
      <c r="J165" s="333"/>
      <c r="K165" s="333"/>
      <c r="L165" s="328"/>
      <c r="N165" s="314"/>
      <c r="O165" s="314"/>
      <c r="P165" s="333"/>
      <c r="Q165" s="209"/>
      <c r="R165" s="208"/>
      <c r="S165" s="208"/>
      <c r="T165" s="208"/>
      <c r="U165" s="208"/>
      <c r="V165" s="208"/>
      <c r="W165" s="305"/>
      <c r="X165" s="305"/>
      <c r="Y165" s="208"/>
      <c r="Z165" s="208"/>
    </row>
    <row r="166" spans="1:26" s="330" customFormat="1" x14ac:dyDescent="0.3">
      <c r="A166" s="209"/>
      <c r="B166" s="210"/>
      <c r="C166" s="208"/>
      <c r="D166" s="209"/>
      <c r="E166" s="209"/>
      <c r="F166" s="209"/>
      <c r="G166" s="208"/>
      <c r="H166" s="333"/>
      <c r="I166" s="333"/>
      <c r="J166" s="333"/>
      <c r="K166" s="333"/>
      <c r="L166" s="328"/>
      <c r="N166" s="314"/>
      <c r="O166" s="314"/>
      <c r="P166" s="333"/>
      <c r="Q166" s="209"/>
      <c r="R166" s="208"/>
      <c r="S166" s="208"/>
      <c r="T166" s="208"/>
      <c r="U166" s="208"/>
      <c r="V166" s="208"/>
      <c r="W166" s="305"/>
      <c r="X166" s="305"/>
      <c r="Y166" s="208"/>
      <c r="Z166" s="208"/>
    </row>
    <row r="167" spans="1:26" s="330" customFormat="1" x14ac:dyDescent="0.3">
      <c r="A167" s="209"/>
      <c r="B167" s="210"/>
      <c r="C167" s="208"/>
      <c r="D167" s="209"/>
      <c r="E167" s="209"/>
      <c r="F167" s="209"/>
      <c r="G167" s="208"/>
      <c r="H167" s="333"/>
      <c r="I167" s="333"/>
      <c r="J167" s="333"/>
      <c r="K167" s="333"/>
      <c r="L167" s="328"/>
      <c r="N167" s="314"/>
      <c r="O167" s="314"/>
      <c r="P167" s="333"/>
      <c r="Q167" s="209"/>
      <c r="R167" s="208"/>
      <c r="S167" s="208"/>
      <c r="T167" s="208"/>
      <c r="U167" s="208"/>
      <c r="V167" s="208"/>
      <c r="W167" s="305"/>
      <c r="X167" s="305"/>
      <c r="Y167" s="208"/>
      <c r="Z167" s="208"/>
    </row>
    <row r="168" spans="1:26" s="330" customFormat="1" x14ac:dyDescent="0.3">
      <c r="A168" s="209"/>
      <c r="B168" s="210"/>
      <c r="C168" s="208"/>
      <c r="D168" s="209"/>
      <c r="E168" s="209"/>
      <c r="F168" s="209"/>
      <c r="G168" s="208"/>
      <c r="H168" s="333"/>
      <c r="I168" s="333"/>
      <c r="J168" s="333"/>
      <c r="K168" s="333"/>
      <c r="L168" s="328"/>
      <c r="N168" s="314"/>
      <c r="O168" s="314"/>
      <c r="P168" s="333"/>
      <c r="Q168" s="209"/>
      <c r="R168" s="208"/>
      <c r="S168" s="208"/>
      <c r="T168" s="208"/>
      <c r="U168" s="208"/>
      <c r="V168" s="208"/>
      <c r="W168" s="305"/>
      <c r="X168" s="305"/>
      <c r="Y168" s="208"/>
      <c r="Z168" s="208"/>
    </row>
    <row r="169" spans="1:26" s="330" customFormat="1" x14ac:dyDescent="0.3">
      <c r="A169" s="209"/>
      <c r="B169" s="210"/>
      <c r="C169" s="208"/>
      <c r="D169" s="209"/>
      <c r="E169" s="209"/>
      <c r="F169" s="209"/>
      <c r="G169" s="208"/>
      <c r="H169" s="333"/>
      <c r="I169" s="333"/>
      <c r="J169" s="333"/>
      <c r="K169" s="333"/>
      <c r="L169" s="328"/>
      <c r="N169" s="314"/>
      <c r="O169" s="314"/>
      <c r="P169" s="333"/>
      <c r="Q169" s="209"/>
      <c r="R169" s="208"/>
      <c r="S169" s="208"/>
      <c r="T169" s="208"/>
      <c r="U169" s="208"/>
      <c r="V169" s="208"/>
      <c r="W169" s="305"/>
      <c r="X169" s="305"/>
      <c r="Y169" s="208"/>
      <c r="Z169" s="208"/>
    </row>
    <row r="170" spans="1:26" s="330" customFormat="1" x14ac:dyDescent="0.3">
      <c r="A170" s="209"/>
      <c r="B170" s="210"/>
      <c r="C170" s="208"/>
      <c r="D170" s="209"/>
      <c r="E170" s="209"/>
      <c r="F170" s="209"/>
      <c r="G170" s="208"/>
      <c r="H170" s="333"/>
      <c r="I170" s="333"/>
      <c r="J170" s="333"/>
      <c r="K170" s="333"/>
      <c r="L170" s="328"/>
      <c r="N170" s="314"/>
      <c r="O170" s="314"/>
      <c r="P170" s="333"/>
      <c r="Q170" s="209"/>
      <c r="R170" s="208"/>
      <c r="S170" s="208"/>
      <c r="T170" s="208"/>
      <c r="U170" s="208"/>
      <c r="V170" s="208"/>
      <c r="W170" s="305"/>
      <c r="X170" s="305"/>
      <c r="Y170" s="208"/>
      <c r="Z170" s="208"/>
    </row>
    <row r="171" spans="1:26" s="330" customFormat="1" x14ac:dyDescent="0.3">
      <c r="A171" s="209"/>
      <c r="B171" s="210"/>
      <c r="C171" s="208"/>
      <c r="D171" s="209"/>
      <c r="E171" s="209"/>
      <c r="F171" s="209"/>
      <c r="G171" s="208"/>
      <c r="H171" s="333"/>
      <c r="I171" s="333"/>
      <c r="J171" s="333"/>
      <c r="K171" s="333"/>
      <c r="L171" s="328"/>
      <c r="N171" s="314"/>
      <c r="O171" s="314"/>
      <c r="P171" s="333"/>
      <c r="Q171" s="209"/>
      <c r="R171" s="208"/>
      <c r="S171" s="208"/>
      <c r="T171" s="208"/>
      <c r="U171" s="208"/>
      <c r="V171" s="208"/>
      <c r="W171" s="305"/>
      <c r="X171" s="305"/>
      <c r="Y171" s="208"/>
      <c r="Z171" s="208"/>
    </row>
    <row r="172" spans="1:26" s="330" customFormat="1" x14ac:dyDescent="0.3">
      <c r="A172" s="209"/>
      <c r="B172" s="210"/>
      <c r="C172" s="208"/>
      <c r="D172" s="209"/>
      <c r="E172" s="209"/>
      <c r="F172" s="209"/>
      <c r="G172" s="208"/>
      <c r="H172" s="333"/>
      <c r="I172" s="333"/>
      <c r="J172" s="333"/>
      <c r="K172" s="333"/>
      <c r="L172" s="328"/>
      <c r="N172" s="314"/>
      <c r="O172" s="314"/>
      <c r="P172" s="333"/>
      <c r="Q172" s="209"/>
      <c r="R172" s="208"/>
      <c r="S172" s="208"/>
      <c r="T172" s="208"/>
      <c r="U172" s="208"/>
      <c r="V172" s="208"/>
      <c r="W172" s="305"/>
      <c r="X172" s="305"/>
      <c r="Y172" s="208"/>
      <c r="Z172" s="208"/>
    </row>
    <row r="173" spans="1:26" s="330" customFormat="1" x14ac:dyDescent="0.3">
      <c r="A173" s="209"/>
      <c r="B173" s="210"/>
      <c r="C173" s="208"/>
      <c r="D173" s="209"/>
      <c r="E173" s="209"/>
      <c r="F173" s="209"/>
      <c r="G173" s="208"/>
      <c r="H173" s="333"/>
      <c r="I173" s="333"/>
      <c r="J173" s="333"/>
      <c r="K173" s="333"/>
      <c r="L173" s="328"/>
      <c r="N173" s="314"/>
      <c r="O173" s="314"/>
      <c r="P173" s="333"/>
      <c r="Q173" s="209"/>
      <c r="R173" s="208"/>
      <c r="S173" s="208"/>
      <c r="T173" s="208"/>
      <c r="U173" s="208"/>
      <c r="V173" s="208"/>
      <c r="W173" s="305"/>
      <c r="X173" s="305"/>
      <c r="Y173" s="208"/>
      <c r="Z173" s="208"/>
    </row>
    <row r="174" spans="1:26" s="330" customFormat="1" x14ac:dyDescent="0.3">
      <c r="A174" s="209"/>
      <c r="B174" s="210"/>
      <c r="C174" s="208"/>
      <c r="D174" s="209"/>
      <c r="E174" s="209"/>
      <c r="F174" s="209"/>
      <c r="G174" s="208"/>
      <c r="H174" s="333"/>
      <c r="I174" s="333"/>
      <c r="J174" s="333"/>
      <c r="K174" s="333"/>
      <c r="L174" s="328"/>
      <c r="N174" s="314"/>
      <c r="O174" s="314"/>
      <c r="P174" s="333"/>
      <c r="Q174" s="209"/>
      <c r="R174" s="208"/>
      <c r="S174" s="208"/>
      <c r="T174" s="208"/>
      <c r="U174" s="208"/>
      <c r="V174" s="208"/>
      <c r="W174" s="305"/>
      <c r="X174" s="305"/>
      <c r="Y174" s="208"/>
      <c r="Z174" s="208"/>
    </row>
    <row r="175" spans="1:26" s="330" customFormat="1" x14ac:dyDescent="0.3">
      <c r="A175" s="209"/>
      <c r="B175" s="210"/>
      <c r="C175" s="208"/>
      <c r="D175" s="209"/>
      <c r="E175" s="209"/>
      <c r="F175" s="209"/>
      <c r="G175" s="208"/>
      <c r="H175" s="333"/>
      <c r="I175" s="333"/>
      <c r="J175" s="333"/>
      <c r="K175" s="333"/>
      <c r="L175" s="328"/>
      <c r="N175" s="314"/>
      <c r="O175" s="314"/>
      <c r="P175" s="333"/>
      <c r="Q175" s="209"/>
      <c r="R175" s="208"/>
      <c r="S175" s="208"/>
      <c r="T175" s="208"/>
      <c r="U175" s="208"/>
      <c r="V175" s="208"/>
      <c r="W175" s="305"/>
      <c r="X175" s="305"/>
      <c r="Y175" s="208"/>
      <c r="Z175" s="208"/>
    </row>
    <row r="176" spans="1:26" s="330" customFormat="1" x14ac:dyDescent="0.3">
      <c r="A176" s="209"/>
      <c r="B176" s="210"/>
      <c r="C176" s="208"/>
      <c r="D176" s="209"/>
      <c r="E176" s="209"/>
      <c r="F176" s="209"/>
      <c r="G176" s="208"/>
      <c r="H176" s="333"/>
      <c r="I176" s="333"/>
      <c r="J176" s="333"/>
      <c r="K176" s="333"/>
      <c r="L176" s="328"/>
      <c r="N176" s="314"/>
      <c r="O176" s="314"/>
      <c r="P176" s="333"/>
      <c r="Q176" s="209"/>
      <c r="R176" s="208"/>
      <c r="S176" s="208"/>
      <c r="T176" s="208"/>
      <c r="U176" s="208"/>
      <c r="V176" s="208"/>
      <c r="W176" s="305"/>
      <c r="X176" s="305"/>
      <c r="Y176" s="208"/>
      <c r="Z176" s="208"/>
    </row>
    <row r="177" spans="1:26" s="330" customFormat="1" x14ac:dyDescent="0.3">
      <c r="A177" s="209"/>
      <c r="B177" s="210"/>
      <c r="C177" s="208"/>
      <c r="D177" s="209"/>
      <c r="E177" s="209"/>
      <c r="F177" s="209"/>
      <c r="G177" s="208"/>
      <c r="H177" s="333"/>
      <c r="I177" s="333"/>
      <c r="J177" s="333"/>
      <c r="K177" s="333"/>
      <c r="L177" s="328"/>
      <c r="N177" s="314"/>
      <c r="O177" s="314"/>
      <c r="P177" s="333"/>
      <c r="Q177" s="209"/>
      <c r="R177" s="208"/>
      <c r="S177" s="208"/>
      <c r="T177" s="208"/>
      <c r="U177" s="208"/>
      <c r="V177" s="208"/>
      <c r="W177" s="305"/>
      <c r="X177" s="305"/>
      <c r="Y177" s="208"/>
      <c r="Z177" s="208"/>
    </row>
    <row r="178" spans="1:26" s="330" customFormat="1" x14ac:dyDescent="0.3">
      <c r="A178" s="209"/>
      <c r="B178" s="210"/>
      <c r="C178" s="208"/>
      <c r="D178" s="209"/>
      <c r="E178" s="209"/>
      <c r="F178" s="209"/>
      <c r="G178" s="208"/>
      <c r="H178" s="333"/>
      <c r="I178" s="333"/>
      <c r="J178" s="333"/>
      <c r="K178" s="333"/>
      <c r="L178" s="328"/>
      <c r="N178" s="314"/>
      <c r="O178" s="314"/>
      <c r="P178" s="333"/>
      <c r="Q178" s="209"/>
      <c r="R178" s="208"/>
      <c r="S178" s="208"/>
      <c r="T178" s="208"/>
      <c r="U178" s="208"/>
      <c r="V178" s="208"/>
      <c r="W178" s="305"/>
      <c r="X178" s="305"/>
      <c r="Y178" s="208"/>
      <c r="Z178" s="208"/>
    </row>
    <row r="179" spans="1:26" s="330" customFormat="1" x14ac:dyDescent="0.3">
      <c r="A179" s="209"/>
      <c r="B179" s="210"/>
      <c r="C179" s="208"/>
      <c r="D179" s="209"/>
      <c r="E179" s="209"/>
      <c r="F179" s="209"/>
      <c r="G179" s="208"/>
      <c r="H179" s="333"/>
      <c r="I179" s="333"/>
      <c r="J179" s="333"/>
      <c r="K179" s="333"/>
      <c r="L179" s="328"/>
      <c r="N179" s="314"/>
      <c r="O179" s="314"/>
      <c r="P179" s="333"/>
      <c r="Q179" s="209"/>
      <c r="R179" s="208"/>
      <c r="S179" s="208"/>
      <c r="T179" s="208"/>
      <c r="U179" s="208"/>
      <c r="V179" s="208"/>
      <c r="W179" s="305"/>
      <c r="X179" s="305"/>
      <c r="Y179" s="208"/>
      <c r="Z179" s="208"/>
    </row>
    <row r="180" spans="1:26" s="330" customFormat="1" x14ac:dyDescent="0.3">
      <c r="A180" s="209"/>
      <c r="B180" s="210"/>
      <c r="C180" s="208"/>
      <c r="D180" s="209"/>
      <c r="E180" s="209"/>
      <c r="F180" s="209"/>
      <c r="G180" s="208"/>
      <c r="H180" s="333"/>
      <c r="I180" s="333"/>
      <c r="J180" s="333"/>
      <c r="K180" s="333"/>
      <c r="L180" s="328"/>
      <c r="N180" s="314"/>
      <c r="O180" s="314"/>
      <c r="P180" s="333"/>
      <c r="Q180" s="209"/>
      <c r="R180" s="208"/>
      <c r="S180" s="208"/>
      <c r="T180" s="208"/>
      <c r="U180" s="208"/>
      <c r="V180" s="208"/>
      <c r="W180" s="305"/>
      <c r="X180" s="305"/>
      <c r="Y180" s="208"/>
      <c r="Z180" s="208"/>
    </row>
    <row r="181" spans="1:26" s="330" customFormat="1" x14ac:dyDescent="0.3">
      <c r="A181" s="209"/>
      <c r="B181" s="210"/>
      <c r="C181" s="208"/>
      <c r="D181" s="209"/>
      <c r="E181" s="209"/>
      <c r="F181" s="209"/>
      <c r="G181" s="208"/>
      <c r="H181" s="333"/>
      <c r="I181" s="333"/>
      <c r="J181" s="333"/>
      <c r="K181" s="333"/>
      <c r="L181" s="328"/>
      <c r="N181" s="314"/>
      <c r="O181" s="314"/>
      <c r="P181" s="333"/>
      <c r="Q181" s="209"/>
      <c r="R181" s="208"/>
      <c r="S181" s="208"/>
      <c r="T181" s="208"/>
      <c r="U181" s="208"/>
      <c r="V181" s="208"/>
      <c r="W181" s="305"/>
      <c r="X181" s="305"/>
      <c r="Y181" s="208"/>
      <c r="Z181" s="208"/>
    </row>
    <row r="182" spans="1:26" s="330" customFormat="1" x14ac:dyDescent="0.3">
      <c r="A182" s="209"/>
      <c r="B182" s="210"/>
      <c r="C182" s="208"/>
      <c r="D182" s="209"/>
      <c r="E182" s="209"/>
      <c r="F182" s="209"/>
      <c r="G182" s="208"/>
      <c r="H182" s="333"/>
      <c r="I182" s="333"/>
      <c r="J182" s="333"/>
      <c r="K182" s="333"/>
      <c r="L182" s="328"/>
      <c r="N182" s="314"/>
      <c r="O182" s="314"/>
      <c r="P182" s="333"/>
      <c r="Q182" s="209"/>
      <c r="R182" s="208"/>
      <c r="S182" s="208"/>
      <c r="T182" s="208"/>
      <c r="U182" s="208"/>
      <c r="V182" s="208"/>
      <c r="W182" s="305"/>
      <c r="X182" s="305"/>
      <c r="Y182" s="208"/>
      <c r="Z182" s="208"/>
    </row>
    <row r="183" spans="1:26" s="330" customFormat="1" x14ac:dyDescent="0.3">
      <c r="A183" s="209"/>
      <c r="B183" s="210"/>
      <c r="C183" s="208"/>
      <c r="D183" s="209"/>
      <c r="E183" s="209"/>
      <c r="F183" s="209"/>
      <c r="G183" s="208"/>
      <c r="H183" s="333"/>
      <c r="I183" s="333"/>
      <c r="J183" s="333"/>
      <c r="K183" s="333"/>
      <c r="L183" s="328"/>
      <c r="N183" s="314"/>
      <c r="O183" s="314"/>
      <c r="P183" s="333"/>
      <c r="Q183" s="209"/>
      <c r="R183" s="208"/>
      <c r="S183" s="208"/>
      <c r="T183" s="208"/>
      <c r="U183" s="208"/>
      <c r="V183" s="208"/>
      <c r="W183" s="305"/>
      <c r="X183" s="305"/>
      <c r="Y183" s="208"/>
      <c r="Z183" s="208"/>
    </row>
    <row r="184" spans="1:26" s="330" customFormat="1" x14ac:dyDescent="0.3">
      <c r="A184" s="209"/>
      <c r="B184" s="210"/>
      <c r="C184" s="208"/>
      <c r="D184" s="209"/>
      <c r="E184" s="209"/>
      <c r="F184" s="209"/>
      <c r="G184" s="208"/>
      <c r="H184" s="333"/>
      <c r="I184" s="333"/>
      <c r="J184" s="333"/>
      <c r="K184" s="333"/>
      <c r="L184" s="328"/>
      <c r="N184" s="314"/>
      <c r="O184" s="314"/>
      <c r="P184" s="333"/>
      <c r="Q184" s="209"/>
      <c r="R184" s="208"/>
      <c r="S184" s="208"/>
      <c r="T184" s="208"/>
      <c r="U184" s="208"/>
      <c r="V184" s="208"/>
      <c r="W184" s="305"/>
      <c r="X184" s="305"/>
      <c r="Y184" s="208"/>
      <c r="Z184" s="208"/>
    </row>
    <row r="185" spans="1:26" s="330" customFormat="1" x14ac:dyDescent="0.3">
      <c r="A185" s="209"/>
      <c r="B185" s="210"/>
      <c r="C185" s="208"/>
      <c r="D185" s="209"/>
      <c r="E185" s="209"/>
      <c r="F185" s="209"/>
      <c r="G185" s="208"/>
      <c r="H185" s="333"/>
      <c r="I185" s="333"/>
      <c r="J185" s="333"/>
      <c r="K185" s="333"/>
      <c r="L185" s="328"/>
      <c r="N185" s="314"/>
      <c r="O185" s="314"/>
      <c r="P185" s="333"/>
      <c r="Q185" s="209"/>
      <c r="R185" s="208"/>
      <c r="S185" s="208"/>
      <c r="T185" s="208"/>
      <c r="U185" s="208"/>
      <c r="V185" s="208"/>
      <c r="W185" s="305"/>
      <c r="X185" s="305"/>
      <c r="Y185" s="208"/>
      <c r="Z185" s="208"/>
    </row>
    <row r="186" spans="1:26" s="330" customFormat="1" x14ac:dyDescent="0.3">
      <c r="A186" s="209"/>
      <c r="B186" s="210"/>
      <c r="C186" s="208"/>
      <c r="D186" s="209"/>
      <c r="E186" s="209"/>
      <c r="F186" s="209"/>
      <c r="G186" s="208"/>
      <c r="H186" s="333"/>
      <c r="I186" s="333"/>
      <c r="J186" s="333"/>
      <c r="K186" s="333"/>
      <c r="L186" s="328"/>
      <c r="N186" s="314"/>
      <c r="O186" s="314"/>
      <c r="P186" s="333"/>
      <c r="Q186" s="209"/>
      <c r="R186" s="208"/>
      <c r="S186" s="208"/>
      <c r="T186" s="208"/>
      <c r="U186" s="208"/>
      <c r="V186" s="208"/>
      <c r="W186" s="305"/>
      <c r="X186" s="305"/>
      <c r="Y186" s="208"/>
      <c r="Z186" s="208"/>
    </row>
    <row r="187" spans="1:26" s="330" customFormat="1" x14ac:dyDescent="0.3">
      <c r="A187" s="209"/>
      <c r="B187" s="210"/>
      <c r="C187" s="208"/>
      <c r="D187" s="209"/>
      <c r="E187" s="209"/>
      <c r="F187" s="209"/>
      <c r="G187" s="208"/>
      <c r="H187" s="333"/>
      <c r="I187" s="333"/>
      <c r="J187" s="333"/>
      <c r="K187" s="333"/>
      <c r="L187" s="328"/>
      <c r="N187" s="314"/>
      <c r="O187" s="314"/>
      <c r="P187" s="333"/>
      <c r="Q187" s="209"/>
      <c r="R187" s="208"/>
      <c r="S187" s="208"/>
      <c r="T187" s="208"/>
      <c r="U187" s="208"/>
      <c r="V187" s="208"/>
      <c r="W187" s="305"/>
      <c r="X187" s="305"/>
      <c r="Y187" s="208"/>
      <c r="Z187" s="208"/>
    </row>
    <row r="188" spans="1:26" s="330" customFormat="1" x14ac:dyDescent="0.3">
      <c r="A188" s="209"/>
      <c r="B188" s="210"/>
      <c r="C188" s="208"/>
      <c r="D188" s="209"/>
      <c r="E188" s="209"/>
      <c r="F188" s="209"/>
      <c r="G188" s="208"/>
      <c r="H188" s="333"/>
      <c r="I188" s="333"/>
      <c r="J188" s="333"/>
      <c r="K188" s="333"/>
      <c r="L188" s="328"/>
      <c r="N188" s="314"/>
      <c r="O188" s="314"/>
      <c r="P188" s="333"/>
      <c r="Q188" s="209"/>
      <c r="R188" s="208"/>
      <c r="S188" s="208"/>
      <c r="T188" s="208"/>
      <c r="U188" s="208"/>
      <c r="V188" s="208"/>
      <c r="W188" s="305"/>
      <c r="X188" s="305"/>
      <c r="Y188" s="208"/>
      <c r="Z188" s="208"/>
    </row>
    <row r="189" spans="1:26" s="330" customFormat="1" x14ac:dyDescent="0.3">
      <c r="A189" s="209"/>
      <c r="B189" s="210"/>
      <c r="C189" s="208"/>
      <c r="D189" s="209"/>
      <c r="E189" s="209"/>
      <c r="F189" s="209"/>
      <c r="G189" s="208"/>
      <c r="H189" s="333"/>
      <c r="I189" s="333"/>
      <c r="J189" s="333"/>
      <c r="K189" s="333"/>
      <c r="L189" s="328"/>
      <c r="N189" s="314"/>
      <c r="O189" s="314"/>
      <c r="P189" s="333"/>
      <c r="Q189" s="209"/>
      <c r="R189" s="208"/>
      <c r="S189" s="208"/>
      <c r="T189" s="208"/>
      <c r="U189" s="208"/>
      <c r="V189" s="208"/>
      <c r="W189" s="305"/>
      <c r="X189" s="305"/>
      <c r="Y189" s="208"/>
      <c r="Z189" s="208"/>
    </row>
    <row r="190" spans="1:26" s="330" customFormat="1" x14ac:dyDescent="0.3">
      <c r="A190" s="209"/>
      <c r="B190" s="210"/>
      <c r="C190" s="208"/>
      <c r="D190" s="209"/>
      <c r="E190" s="209"/>
      <c r="F190" s="209"/>
      <c r="G190" s="208"/>
      <c r="H190" s="333"/>
      <c r="I190" s="333"/>
      <c r="J190" s="333"/>
      <c r="K190" s="333"/>
      <c r="L190" s="328"/>
      <c r="N190" s="314"/>
      <c r="O190" s="314"/>
      <c r="P190" s="333"/>
      <c r="Q190" s="209"/>
      <c r="R190" s="208"/>
      <c r="S190" s="208"/>
      <c r="T190" s="208"/>
      <c r="U190" s="208"/>
      <c r="V190" s="208"/>
      <c r="W190" s="305"/>
      <c r="X190" s="305"/>
      <c r="Y190" s="208"/>
      <c r="Z190" s="208"/>
    </row>
    <row r="191" spans="1:26" s="330" customFormat="1" x14ac:dyDescent="0.3">
      <c r="A191" s="209"/>
      <c r="B191" s="210"/>
      <c r="C191" s="208"/>
      <c r="D191" s="209"/>
      <c r="E191" s="209"/>
      <c r="F191" s="209"/>
      <c r="G191" s="208"/>
      <c r="H191" s="333"/>
      <c r="I191" s="333"/>
      <c r="J191" s="333"/>
      <c r="K191" s="333"/>
      <c r="L191" s="328"/>
      <c r="N191" s="314"/>
      <c r="O191" s="314"/>
      <c r="P191" s="333"/>
      <c r="Q191" s="209"/>
      <c r="R191" s="208"/>
      <c r="S191" s="208"/>
      <c r="T191" s="208"/>
      <c r="U191" s="208"/>
      <c r="V191" s="208"/>
      <c r="W191" s="305"/>
      <c r="X191" s="305"/>
      <c r="Y191" s="208"/>
      <c r="Z191" s="208"/>
    </row>
    <row r="192" spans="1:26" s="330" customFormat="1" x14ac:dyDescent="0.3">
      <c r="A192" s="209"/>
      <c r="B192" s="210"/>
      <c r="C192" s="208"/>
      <c r="D192" s="209"/>
      <c r="E192" s="209"/>
      <c r="F192" s="209"/>
      <c r="G192" s="208"/>
      <c r="H192" s="333"/>
      <c r="I192" s="333"/>
      <c r="J192" s="333"/>
      <c r="K192" s="333"/>
      <c r="L192" s="328"/>
      <c r="N192" s="314"/>
      <c r="O192" s="314"/>
      <c r="P192" s="333"/>
      <c r="Q192" s="209"/>
      <c r="R192" s="208"/>
      <c r="S192" s="208"/>
      <c r="T192" s="208"/>
      <c r="U192" s="208"/>
      <c r="V192" s="208"/>
      <c r="W192" s="305"/>
      <c r="X192" s="305"/>
      <c r="Y192" s="208"/>
      <c r="Z192" s="208"/>
    </row>
    <row r="193" spans="1:26" s="330" customFormat="1" x14ac:dyDescent="0.3">
      <c r="A193" s="209"/>
      <c r="B193" s="210"/>
      <c r="C193" s="208"/>
      <c r="D193" s="209"/>
      <c r="E193" s="209"/>
      <c r="F193" s="209"/>
      <c r="G193" s="208"/>
      <c r="H193" s="333"/>
      <c r="I193" s="333"/>
      <c r="J193" s="333"/>
      <c r="K193" s="333"/>
      <c r="L193" s="328"/>
      <c r="N193" s="314"/>
      <c r="O193" s="314"/>
      <c r="P193" s="333"/>
      <c r="Q193" s="209"/>
      <c r="R193" s="208"/>
      <c r="S193" s="208"/>
      <c r="T193" s="208"/>
      <c r="U193" s="208"/>
      <c r="V193" s="208"/>
      <c r="W193" s="305"/>
      <c r="X193" s="305"/>
      <c r="Y193" s="208"/>
      <c r="Z193" s="208"/>
    </row>
    <row r="194" spans="1:26" s="330" customFormat="1" x14ac:dyDescent="0.3">
      <c r="A194" s="209"/>
      <c r="B194" s="210"/>
      <c r="C194" s="208"/>
      <c r="D194" s="209"/>
      <c r="E194" s="209"/>
      <c r="F194" s="209"/>
      <c r="G194" s="208"/>
      <c r="H194" s="333"/>
      <c r="I194" s="333"/>
      <c r="J194" s="333"/>
      <c r="K194" s="333"/>
      <c r="L194" s="328"/>
      <c r="N194" s="314"/>
      <c r="O194" s="314"/>
      <c r="P194" s="333"/>
      <c r="Q194" s="209"/>
      <c r="R194" s="208"/>
      <c r="S194" s="208"/>
      <c r="T194" s="208"/>
      <c r="U194" s="208"/>
      <c r="V194" s="208"/>
      <c r="W194" s="305"/>
      <c r="X194" s="305"/>
      <c r="Y194" s="208"/>
      <c r="Z194" s="208"/>
    </row>
    <row r="195" spans="1:26" s="330" customFormat="1" x14ac:dyDescent="0.3">
      <c r="A195" s="209"/>
      <c r="B195" s="210"/>
      <c r="C195" s="208"/>
      <c r="D195" s="209"/>
      <c r="E195" s="209"/>
      <c r="F195" s="209"/>
      <c r="G195" s="208"/>
      <c r="H195" s="333"/>
      <c r="I195" s="333"/>
      <c r="J195" s="333"/>
      <c r="K195" s="333"/>
      <c r="L195" s="328"/>
      <c r="N195" s="314"/>
      <c r="O195" s="314"/>
      <c r="P195" s="333"/>
      <c r="Q195" s="209"/>
      <c r="R195" s="208"/>
      <c r="S195" s="208"/>
      <c r="T195" s="208"/>
      <c r="U195" s="208"/>
      <c r="V195" s="208"/>
      <c r="W195" s="305"/>
      <c r="X195" s="305"/>
      <c r="Y195" s="208"/>
      <c r="Z195" s="208"/>
    </row>
    <row r="196" spans="1:26" s="330" customFormat="1" x14ac:dyDescent="0.3">
      <c r="A196" s="209"/>
      <c r="B196" s="210"/>
      <c r="C196" s="208"/>
      <c r="D196" s="209"/>
      <c r="E196" s="209"/>
      <c r="F196" s="209"/>
      <c r="G196" s="208"/>
      <c r="H196" s="333"/>
      <c r="I196" s="333"/>
      <c r="J196" s="333"/>
      <c r="K196" s="333"/>
      <c r="L196" s="328"/>
      <c r="N196" s="314"/>
      <c r="O196" s="314"/>
      <c r="P196" s="333"/>
      <c r="Q196" s="209"/>
      <c r="R196" s="208"/>
      <c r="S196" s="208"/>
      <c r="T196" s="208"/>
      <c r="U196" s="208"/>
      <c r="V196" s="208"/>
      <c r="W196" s="305"/>
      <c r="X196" s="305"/>
      <c r="Y196" s="208"/>
      <c r="Z196" s="208"/>
    </row>
    <row r="197" spans="1:26" s="330" customFormat="1" x14ac:dyDescent="0.3">
      <c r="A197" s="209"/>
      <c r="B197" s="210"/>
      <c r="C197" s="208"/>
      <c r="D197" s="209"/>
      <c r="E197" s="209"/>
      <c r="F197" s="209"/>
      <c r="G197" s="208"/>
      <c r="H197" s="333"/>
      <c r="I197" s="333"/>
      <c r="J197" s="333"/>
      <c r="K197" s="333"/>
      <c r="L197" s="328"/>
      <c r="N197" s="314"/>
      <c r="O197" s="314"/>
      <c r="P197" s="333"/>
      <c r="Q197" s="209"/>
      <c r="R197" s="208"/>
      <c r="S197" s="208"/>
      <c r="T197" s="208"/>
      <c r="U197" s="208"/>
      <c r="V197" s="208"/>
      <c r="W197" s="305"/>
      <c r="X197" s="305"/>
      <c r="Y197" s="208"/>
      <c r="Z197" s="208"/>
    </row>
    <row r="198" spans="1:26" s="330" customFormat="1" x14ac:dyDescent="0.3">
      <c r="A198" s="209"/>
      <c r="B198" s="210"/>
      <c r="C198" s="208"/>
      <c r="D198" s="209"/>
      <c r="E198" s="209"/>
      <c r="F198" s="209"/>
      <c r="G198" s="208"/>
      <c r="H198" s="333"/>
      <c r="I198" s="333"/>
      <c r="J198" s="333"/>
      <c r="K198" s="333"/>
      <c r="L198" s="328"/>
      <c r="N198" s="314"/>
      <c r="O198" s="314"/>
      <c r="P198" s="333"/>
      <c r="Q198" s="209"/>
      <c r="R198" s="208"/>
      <c r="S198" s="208"/>
      <c r="T198" s="208"/>
      <c r="U198" s="208"/>
      <c r="V198" s="208"/>
      <c r="W198" s="305"/>
      <c r="X198" s="305"/>
      <c r="Y198" s="208"/>
      <c r="Z198" s="208"/>
    </row>
    <row r="199" spans="1:26" s="330" customFormat="1" x14ac:dyDescent="0.3">
      <c r="A199" s="209"/>
      <c r="B199" s="210"/>
      <c r="C199" s="208"/>
      <c r="D199" s="209"/>
      <c r="E199" s="209"/>
      <c r="F199" s="209"/>
      <c r="G199" s="208"/>
      <c r="H199" s="333"/>
      <c r="I199" s="333"/>
      <c r="J199" s="333"/>
      <c r="K199" s="333"/>
      <c r="L199" s="328"/>
      <c r="N199" s="314"/>
      <c r="O199" s="314"/>
      <c r="P199" s="333"/>
      <c r="Q199" s="209"/>
      <c r="R199" s="208"/>
      <c r="S199" s="208"/>
      <c r="T199" s="208"/>
      <c r="U199" s="208"/>
      <c r="V199" s="208"/>
      <c r="W199" s="305"/>
      <c r="X199" s="305"/>
      <c r="Y199" s="208"/>
      <c r="Z199" s="208"/>
    </row>
    <row r="200" spans="1:26" s="330" customFormat="1" x14ac:dyDescent="0.3">
      <c r="A200" s="209"/>
      <c r="B200" s="210"/>
      <c r="C200" s="208"/>
      <c r="D200" s="209"/>
      <c r="E200" s="209"/>
      <c r="F200" s="209"/>
      <c r="G200" s="208"/>
      <c r="H200" s="333"/>
      <c r="I200" s="333"/>
      <c r="J200" s="333"/>
      <c r="K200" s="333"/>
      <c r="L200" s="328"/>
      <c r="N200" s="314"/>
      <c r="O200" s="314"/>
      <c r="P200" s="333"/>
      <c r="Q200" s="209"/>
      <c r="R200" s="208"/>
      <c r="S200" s="208"/>
      <c r="T200" s="208"/>
      <c r="U200" s="208"/>
      <c r="V200" s="208"/>
      <c r="W200" s="305"/>
      <c r="X200" s="305"/>
      <c r="Y200" s="208"/>
      <c r="Z200" s="208"/>
    </row>
    <row r="201" spans="1:26" s="330" customFormat="1" x14ac:dyDescent="0.3">
      <c r="A201" s="209"/>
      <c r="B201" s="210"/>
      <c r="C201" s="208"/>
      <c r="D201" s="209"/>
      <c r="E201" s="209"/>
      <c r="F201" s="209"/>
      <c r="G201" s="208"/>
      <c r="H201" s="333"/>
      <c r="I201" s="333"/>
      <c r="J201" s="333"/>
      <c r="K201" s="333"/>
      <c r="L201" s="328"/>
      <c r="N201" s="314"/>
      <c r="O201" s="314"/>
      <c r="P201" s="333"/>
      <c r="Q201" s="209"/>
      <c r="R201" s="208"/>
      <c r="S201" s="208"/>
      <c r="T201" s="208"/>
      <c r="U201" s="208"/>
      <c r="V201" s="208"/>
      <c r="W201" s="305"/>
      <c r="X201" s="305"/>
      <c r="Y201" s="208"/>
      <c r="Z201" s="208"/>
    </row>
    <row r="202" spans="1:26" s="330" customFormat="1" x14ac:dyDescent="0.3">
      <c r="A202" s="209"/>
      <c r="B202" s="210"/>
      <c r="C202" s="208"/>
      <c r="D202" s="209"/>
      <c r="E202" s="209"/>
      <c r="F202" s="209"/>
      <c r="G202" s="208"/>
      <c r="H202" s="333"/>
      <c r="I202" s="333"/>
      <c r="J202" s="333"/>
      <c r="K202" s="333"/>
      <c r="L202" s="328"/>
      <c r="N202" s="314"/>
      <c r="O202" s="314"/>
      <c r="P202" s="333"/>
      <c r="Q202" s="209"/>
      <c r="R202" s="208"/>
      <c r="S202" s="208"/>
      <c r="T202" s="208"/>
      <c r="U202" s="208"/>
      <c r="V202" s="208"/>
      <c r="W202" s="305"/>
      <c r="X202" s="305"/>
      <c r="Y202" s="208"/>
      <c r="Z202" s="208"/>
    </row>
    <row r="203" spans="1:26" s="330" customFormat="1" x14ac:dyDescent="0.3">
      <c r="A203" s="209"/>
      <c r="B203" s="210"/>
      <c r="C203" s="208"/>
      <c r="D203" s="209"/>
      <c r="E203" s="209"/>
      <c r="F203" s="209"/>
      <c r="G203" s="208"/>
      <c r="H203" s="333"/>
      <c r="I203" s="333"/>
      <c r="J203" s="333"/>
      <c r="K203" s="333"/>
      <c r="L203" s="328"/>
      <c r="N203" s="314"/>
      <c r="O203" s="314"/>
      <c r="P203" s="333"/>
      <c r="Q203" s="209"/>
      <c r="R203" s="208"/>
      <c r="S203" s="208"/>
      <c r="T203" s="208"/>
      <c r="U203" s="208"/>
      <c r="V203" s="208"/>
      <c r="W203" s="305"/>
      <c r="X203" s="305"/>
      <c r="Y203" s="208"/>
      <c r="Z203" s="208"/>
    </row>
    <row r="204" spans="1:26" s="330" customFormat="1" x14ac:dyDescent="0.3">
      <c r="A204" s="209"/>
      <c r="B204" s="210"/>
      <c r="C204" s="208"/>
      <c r="D204" s="209"/>
      <c r="E204" s="209"/>
      <c r="F204" s="209"/>
      <c r="G204" s="208"/>
      <c r="H204" s="333"/>
      <c r="I204" s="333"/>
      <c r="J204" s="333"/>
      <c r="K204" s="333"/>
      <c r="L204" s="328"/>
      <c r="N204" s="314"/>
      <c r="O204" s="314"/>
      <c r="P204" s="333"/>
      <c r="Q204" s="209"/>
      <c r="R204" s="208"/>
      <c r="S204" s="208"/>
      <c r="T204" s="208"/>
      <c r="U204" s="208"/>
      <c r="V204" s="208"/>
      <c r="W204" s="305"/>
      <c r="X204" s="305"/>
      <c r="Y204" s="208"/>
      <c r="Z204" s="208"/>
    </row>
    <row r="205" spans="1:26" s="330" customFormat="1" x14ac:dyDescent="0.3">
      <c r="A205" s="209"/>
      <c r="B205" s="210"/>
      <c r="C205" s="208"/>
      <c r="D205" s="209"/>
      <c r="E205" s="209"/>
      <c r="F205" s="209"/>
      <c r="G205" s="208"/>
      <c r="H205" s="333"/>
      <c r="I205" s="333"/>
      <c r="J205" s="333"/>
      <c r="K205" s="333"/>
      <c r="L205" s="328"/>
      <c r="N205" s="314"/>
      <c r="O205" s="314"/>
      <c r="P205" s="333"/>
      <c r="Q205" s="209"/>
      <c r="R205" s="208"/>
      <c r="S205" s="208"/>
      <c r="T205" s="208"/>
      <c r="U205" s="208"/>
      <c r="V205" s="208"/>
      <c r="W205" s="305"/>
      <c r="X205" s="305"/>
      <c r="Y205" s="208"/>
      <c r="Z205" s="208"/>
    </row>
    <row r="206" spans="1:26" s="330" customFormat="1" x14ac:dyDescent="0.3">
      <c r="A206" s="209"/>
      <c r="B206" s="210"/>
      <c r="C206" s="208"/>
      <c r="D206" s="209"/>
      <c r="E206" s="209"/>
      <c r="F206" s="209"/>
      <c r="G206" s="208"/>
      <c r="H206" s="333"/>
      <c r="I206" s="333"/>
      <c r="J206" s="333"/>
      <c r="K206" s="333"/>
      <c r="L206" s="328"/>
      <c r="N206" s="314"/>
      <c r="O206" s="314"/>
      <c r="P206" s="333"/>
      <c r="Q206" s="209"/>
      <c r="R206" s="208"/>
      <c r="S206" s="208"/>
      <c r="T206" s="208"/>
      <c r="U206" s="208"/>
      <c r="V206" s="208"/>
      <c r="W206" s="305"/>
      <c r="X206" s="305"/>
      <c r="Y206" s="208"/>
      <c r="Z206" s="208"/>
    </row>
    <row r="207" spans="1:26" s="330" customFormat="1" x14ac:dyDescent="0.3">
      <c r="A207" s="209"/>
      <c r="B207" s="210"/>
      <c r="C207" s="208"/>
      <c r="D207" s="209"/>
      <c r="E207" s="209"/>
      <c r="F207" s="209"/>
      <c r="G207" s="208"/>
      <c r="H207" s="333"/>
      <c r="I207" s="333"/>
      <c r="J207" s="333"/>
      <c r="K207" s="333"/>
      <c r="L207" s="328"/>
      <c r="N207" s="314"/>
      <c r="O207" s="314"/>
      <c r="P207" s="333"/>
      <c r="Q207" s="209"/>
      <c r="R207" s="208"/>
      <c r="S207" s="208"/>
      <c r="T207" s="208"/>
      <c r="U207" s="208"/>
      <c r="V207" s="208"/>
      <c r="W207" s="305"/>
      <c r="X207" s="305"/>
      <c r="Y207" s="208"/>
      <c r="Z207" s="208"/>
    </row>
    <row r="208" spans="1:26" s="330" customFormat="1" x14ac:dyDescent="0.3">
      <c r="A208" s="209"/>
      <c r="B208" s="210"/>
      <c r="C208" s="208"/>
      <c r="D208" s="209"/>
      <c r="E208" s="209"/>
      <c r="F208" s="209"/>
      <c r="G208" s="208"/>
      <c r="H208" s="333"/>
      <c r="I208" s="333"/>
      <c r="J208" s="333"/>
      <c r="K208" s="333"/>
      <c r="L208" s="328"/>
      <c r="N208" s="314"/>
      <c r="O208" s="314"/>
      <c r="P208" s="333"/>
      <c r="Q208" s="209"/>
      <c r="R208" s="208"/>
      <c r="S208" s="208"/>
      <c r="T208" s="208"/>
      <c r="U208" s="208"/>
      <c r="V208" s="208"/>
      <c r="W208" s="305"/>
      <c r="X208" s="305"/>
      <c r="Y208" s="208"/>
      <c r="Z208" s="208"/>
    </row>
    <row r="209" spans="1:26" s="330" customFormat="1" x14ac:dyDescent="0.3">
      <c r="A209" s="209"/>
      <c r="B209" s="210"/>
      <c r="C209" s="208"/>
      <c r="D209" s="209"/>
      <c r="E209" s="209"/>
      <c r="F209" s="209"/>
      <c r="G209" s="208"/>
      <c r="H209" s="333"/>
      <c r="I209" s="333"/>
      <c r="J209" s="333"/>
      <c r="K209" s="333"/>
      <c r="L209" s="328"/>
      <c r="N209" s="314"/>
      <c r="O209" s="314"/>
      <c r="P209" s="333"/>
      <c r="Q209" s="209"/>
      <c r="R209" s="208"/>
      <c r="S209" s="208"/>
      <c r="T209" s="208"/>
      <c r="U209" s="208"/>
      <c r="V209" s="208"/>
      <c r="W209" s="305"/>
      <c r="X209" s="305"/>
      <c r="Y209" s="208"/>
      <c r="Z209" s="208"/>
    </row>
    <row r="210" spans="1:26" s="330" customFormat="1" x14ac:dyDescent="0.3">
      <c r="A210" s="209"/>
      <c r="B210" s="210"/>
      <c r="C210" s="208"/>
      <c r="D210" s="209"/>
      <c r="E210" s="209"/>
      <c r="F210" s="209"/>
      <c r="G210" s="208"/>
      <c r="H210" s="333"/>
      <c r="I210" s="333"/>
      <c r="J210" s="333"/>
      <c r="K210" s="333"/>
      <c r="L210" s="328"/>
      <c r="N210" s="314"/>
      <c r="O210" s="314"/>
      <c r="P210" s="333"/>
      <c r="Q210" s="209"/>
      <c r="R210" s="208"/>
      <c r="S210" s="208"/>
      <c r="T210" s="208"/>
      <c r="U210" s="208"/>
      <c r="V210" s="208"/>
      <c r="W210" s="305"/>
      <c r="X210" s="305"/>
      <c r="Y210" s="208"/>
      <c r="Z210" s="208"/>
    </row>
    <row r="211" spans="1:26" s="330" customFormat="1" x14ac:dyDescent="0.3">
      <c r="A211" s="209"/>
      <c r="B211" s="210"/>
      <c r="C211" s="208"/>
      <c r="D211" s="209"/>
      <c r="E211" s="209"/>
      <c r="F211" s="209"/>
      <c r="G211" s="208"/>
      <c r="H211" s="333"/>
      <c r="I211" s="333"/>
      <c r="J211" s="333"/>
      <c r="K211" s="333"/>
      <c r="L211" s="328"/>
      <c r="N211" s="314"/>
      <c r="O211" s="314"/>
      <c r="P211" s="333"/>
      <c r="Q211" s="209"/>
      <c r="R211" s="208"/>
      <c r="S211" s="208"/>
      <c r="T211" s="208"/>
      <c r="U211" s="208"/>
      <c r="V211" s="208"/>
      <c r="W211" s="305"/>
      <c r="X211" s="305"/>
      <c r="Y211" s="208"/>
      <c r="Z211" s="208"/>
    </row>
    <row r="212" spans="1:26" s="330" customFormat="1" x14ac:dyDescent="0.3">
      <c r="A212" s="209"/>
      <c r="B212" s="210"/>
      <c r="C212" s="208"/>
      <c r="D212" s="209"/>
      <c r="E212" s="209"/>
      <c r="F212" s="209"/>
      <c r="G212" s="208"/>
      <c r="H212" s="333"/>
      <c r="I212" s="333"/>
      <c r="J212" s="333"/>
      <c r="K212" s="333"/>
      <c r="L212" s="328"/>
      <c r="N212" s="314"/>
      <c r="O212" s="314"/>
      <c r="P212" s="333"/>
      <c r="Q212" s="209"/>
      <c r="R212" s="208"/>
      <c r="S212" s="208"/>
      <c r="T212" s="208"/>
      <c r="U212" s="208"/>
      <c r="V212" s="208"/>
      <c r="W212" s="305"/>
      <c r="X212" s="305"/>
      <c r="Y212" s="208"/>
      <c r="Z212" s="208"/>
    </row>
    <row r="213" spans="1:26" s="330" customFormat="1" x14ac:dyDescent="0.3">
      <c r="A213" s="209"/>
      <c r="B213" s="210"/>
      <c r="C213" s="208"/>
      <c r="D213" s="209"/>
      <c r="E213" s="209"/>
      <c r="F213" s="209"/>
      <c r="G213" s="208"/>
      <c r="H213" s="333"/>
      <c r="I213" s="333"/>
      <c r="J213" s="333"/>
      <c r="K213" s="333"/>
      <c r="L213" s="328"/>
      <c r="N213" s="314"/>
      <c r="O213" s="314"/>
      <c r="P213" s="333"/>
      <c r="Q213" s="209"/>
      <c r="R213" s="208"/>
      <c r="S213" s="208"/>
      <c r="T213" s="208"/>
      <c r="U213" s="208"/>
      <c r="V213" s="208"/>
      <c r="W213" s="305"/>
      <c r="X213" s="305"/>
      <c r="Y213" s="208"/>
      <c r="Z213" s="208"/>
    </row>
    <row r="214" spans="1:26" s="330" customFormat="1" x14ac:dyDescent="0.3">
      <c r="A214" s="209"/>
      <c r="B214" s="210"/>
      <c r="C214" s="208"/>
      <c r="D214" s="209"/>
      <c r="E214" s="209"/>
      <c r="F214" s="209"/>
      <c r="G214" s="208"/>
      <c r="H214" s="333"/>
      <c r="I214" s="333"/>
      <c r="J214" s="333"/>
      <c r="K214" s="333"/>
      <c r="L214" s="328"/>
      <c r="N214" s="314"/>
      <c r="O214" s="314"/>
      <c r="P214" s="333"/>
      <c r="Q214" s="209"/>
      <c r="R214" s="208"/>
      <c r="S214" s="208"/>
      <c r="T214" s="208"/>
      <c r="U214" s="208"/>
      <c r="V214" s="208"/>
      <c r="W214" s="305"/>
      <c r="X214" s="305"/>
      <c r="Y214" s="208"/>
      <c r="Z214" s="208"/>
    </row>
    <row r="215" spans="1:26" s="330" customFormat="1" x14ac:dyDescent="0.3">
      <c r="A215" s="209"/>
      <c r="B215" s="210"/>
      <c r="C215" s="208"/>
      <c r="D215" s="209"/>
      <c r="E215" s="209"/>
      <c r="F215" s="209"/>
      <c r="G215" s="208"/>
      <c r="H215" s="333"/>
      <c r="I215" s="333"/>
      <c r="J215" s="333"/>
      <c r="K215" s="333"/>
      <c r="L215" s="328"/>
      <c r="N215" s="314"/>
      <c r="O215" s="314"/>
      <c r="P215" s="333"/>
      <c r="Q215" s="209"/>
      <c r="R215" s="208"/>
      <c r="S215" s="208"/>
      <c r="T215" s="208"/>
      <c r="U215" s="208"/>
      <c r="V215" s="208"/>
      <c r="W215" s="305"/>
      <c r="X215" s="305"/>
      <c r="Y215" s="208"/>
      <c r="Z215" s="208"/>
    </row>
    <row r="216" spans="1:26" s="330" customFormat="1" x14ac:dyDescent="0.3">
      <c r="A216" s="209"/>
      <c r="B216" s="210"/>
      <c r="C216" s="208"/>
      <c r="D216" s="209"/>
      <c r="E216" s="209"/>
      <c r="F216" s="209"/>
      <c r="G216" s="208"/>
      <c r="H216" s="333"/>
      <c r="I216" s="333"/>
      <c r="J216" s="333"/>
      <c r="K216" s="333"/>
      <c r="L216" s="328"/>
      <c r="N216" s="314"/>
      <c r="O216" s="314"/>
      <c r="P216" s="333"/>
      <c r="Q216" s="209"/>
      <c r="R216" s="208"/>
      <c r="S216" s="208"/>
      <c r="T216" s="208"/>
      <c r="U216" s="208"/>
      <c r="V216" s="208"/>
      <c r="W216" s="305"/>
      <c r="X216" s="305"/>
      <c r="Y216" s="208"/>
      <c r="Z216" s="208"/>
    </row>
    <row r="217" spans="1:26" s="330" customFormat="1" x14ac:dyDescent="0.3">
      <c r="A217" s="209"/>
      <c r="B217" s="210"/>
      <c r="C217" s="208"/>
      <c r="D217" s="209"/>
      <c r="E217" s="209"/>
      <c r="F217" s="209"/>
      <c r="G217" s="208"/>
      <c r="H217" s="333"/>
      <c r="I217" s="333"/>
      <c r="J217" s="333"/>
      <c r="K217" s="333"/>
      <c r="L217" s="328"/>
      <c r="N217" s="314"/>
      <c r="O217" s="314"/>
      <c r="P217" s="333"/>
      <c r="Q217" s="209"/>
      <c r="R217" s="208"/>
      <c r="S217" s="208"/>
      <c r="T217" s="208"/>
      <c r="U217" s="208"/>
      <c r="V217" s="208"/>
      <c r="W217" s="305"/>
      <c r="X217" s="305"/>
      <c r="Y217" s="208"/>
      <c r="Z217" s="208"/>
    </row>
    <row r="218" spans="1:26" s="330" customFormat="1" x14ac:dyDescent="0.3">
      <c r="A218" s="209"/>
      <c r="B218" s="210"/>
      <c r="C218" s="208"/>
      <c r="D218" s="209"/>
      <c r="E218" s="209"/>
      <c r="F218" s="209"/>
      <c r="G218" s="208"/>
      <c r="H218" s="333"/>
      <c r="I218" s="333"/>
      <c r="J218" s="333"/>
      <c r="K218" s="333"/>
      <c r="L218" s="328"/>
      <c r="N218" s="314"/>
      <c r="O218" s="314"/>
      <c r="P218" s="333"/>
      <c r="Q218" s="209"/>
      <c r="R218" s="208"/>
      <c r="S218" s="208"/>
      <c r="T218" s="208"/>
      <c r="U218" s="208"/>
      <c r="V218" s="208"/>
      <c r="W218" s="305"/>
      <c r="X218" s="305"/>
      <c r="Y218" s="208"/>
      <c r="Z218" s="208"/>
    </row>
    <row r="219" spans="1:26" s="330" customFormat="1" x14ac:dyDescent="0.3">
      <c r="A219" s="209"/>
      <c r="B219" s="210"/>
      <c r="C219" s="208"/>
      <c r="D219" s="209"/>
      <c r="E219" s="209"/>
      <c r="F219" s="209"/>
      <c r="G219" s="208"/>
      <c r="H219" s="333"/>
      <c r="I219" s="333"/>
      <c r="J219" s="333"/>
      <c r="K219" s="333"/>
      <c r="L219" s="328"/>
      <c r="N219" s="314"/>
      <c r="O219" s="314"/>
      <c r="P219" s="333"/>
      <c r="Q219" s="209"/>
      <c r="R219" s="208"/>
      <c r="S219" s="208"/>
      <c r="T219" s="208"/>
      <c r="U219" s="208"/>
      <c r="V219" s="208"/>
      <c r="W219" s="305"/>
      <c r="X219" s="305"/>
      <c r="Y219" s="208"/>
      <c r="Z219" s="208"/>
    </row>
    <row r="220" spans="1:26" s="330" customFormat="1" x14ac:dyDescent="0.3">
      <c r="A220" s="209"/>
      <c r="B220" s="210"/>
      <c r="C220" s="208"/>
      <c r="D220" s="209"/>
      <c r="E220" s="209"/>
      <c r="F220" s="209"/>
      <c r="G220" s="208"/>
      <c r="H220" s="333"/>
      <c r="I220" s="333"/>
      <c r="J220" s="333"/>
      <c r="K220" s="333"/>
      <c r="L220" s="328"/>
      <c r="N220" s="314"/>
      <c r="O220" s="314"/>
      <c r="P220" s="333"/>
      <c r="Q220" s="209"/>
      <c r="R220" s="208"/>
      <c r="S220" s="208"/>
      <c r="T220" s="208"/>
      <c r="U220" s="208"/>
      <c r="V220" s="208"/>
      <c r="W220" s="305"/>
      <c r="X220" s="305"/>
      <c r="Y220" s="208"/>
      <c r="Z220" s="208"/>
    </row>
    <row r="221" spans="1:26" s="330" customFormat="1" x14ac:dyDescent="0.3">
      <c r="A221" s="209"/>
      <c r="B221" s="210"/>
      <c r="C221" s="208"/>
      <c r="D221" s="209"/>
      <c r="E221" s="209"/>
      <c r="F221" s="209"/>
      <c r="G221" s="208"/>
      <c r="H221" s="333"/>
      <c r="I221" s="333"/>
      <c r="J221" s="333"/>
      <c r="K221" s="333"/>
      <c r="L221" s="328"/>
      <c r="N221" s="314"/>
      <c r="O221" s="314"/>
      <c r="P221" s="333"/>
      <c r="Q221" s="209"/>
      <c r="R221" s="208"/>
      <c r="S221" s="208"/>
      <c r="T221" s="208"/>
      <c r="U221" s="208"/>
      <c r="V221" s="208"/>
      <c r="W221" s="305"/>
      <c r="X221" s="305"/>
      <c r="Y221" s="208"/>
      <c r="Z221" s="208"/>
    </row>
    <row r="222" spans="1:26" s="330" customFormat="1" x14ac:dyDescent="0.3">
      <c r="A222" s="209"/>
      <c r="B222" s="210"/>
      <c r="C222" s="208"/>
      <c r="D222" s="209"/>
      <c r="E222" s="209"/>
      <c r="F222" s="209"/>
      <c r="G222" s="208"/>
      <c r="H222" s="333"/>
      <c r="I222" s="333"/>
      <c r="J222" s="333"/>
      <c r="K222" s="333"/>
      <c r="L222" s="328"/>
      <c r="N222" s="314"/>
      <c r="O222" s="314"/>
      <c r="P222" s="333"/>
      <c r="Q222" s="209"/>
      <c r="R222" s="208"/>
      <c r="S222" s="208"/>
      <c r="T222" s="208"/>
      <c r="U222" s="208"/>
      <c r="V222" s="208"/>
      <c r="W222" s="305"/>
      <c r="X222" s="305"/>
      <c r="Y222" s="208"/>
      <c r="Z222" s="208"/>
    </row>
    <row r="223" spans="1:26" s="330" customFormat="1" x14ac:dyDescent="0.3">
      <c r="A223" s="209"/>
      <c r="B223" s="210"/>
      <c r="C223" s="208"/>
      <c r="D223" s="209"/>
      <c r="E223" s="209"/>
      <c r="F223" s="209"/>
      <c r="G223" s="208"/>
      <c r="H223" s="333"/>
      <c r="I223" s="333"/>
      <c r="J223" s="333"/>
      <c r="K223" s="333"/>
      <c r="L223" s="328"/>
      <c r="N223" s="314"/>
      <c r="O223" s="314"/>
      <c r="P223" s="333"/>
      <c r="Q223" s="209"/>
      <c r="R223" s="208"/>
      <c r="S223" s="208"/>
      <c r="T223" s="208"/>
      <c r="U223" s="208"/>
      <c r="V223" s="208"/>
      <c r="W223" s="305"/>
      <c r="X223" s="305"/>
      <c r="Y223" s="208"/>
      <c r="Z223" s="208"/>
    </row>
    <row r="224" spans="1:26" s="330" customFormat="1" x14ac:dyDescent="0.3">
      <c r="A224" s="209"/>
      <c r="B224" s="210"/>
      <c r="C224" s="208"/>
      <c r="D224" s="209"/>
      <c r="E224" s="209"/>
      <c r="F224" s="209"/>
      <c r="G224" s="208"/>
      <c r="H224" s="333"/>
      <c r="I224" s="333"/>
      <c r="J224" s="333"/>
      <c r="K224" s="333"/>
      <c r="L224" s="328"/>
      <c r="N224" s="314"/>
      <c r="O224" s="314"/>
      <c r="P224" s="333"/>
      <c r="Q224" s="209"/>
      <c r="R224" s="208"/>
      <c r="S224" s="208"/>
      <c r="T224" s="208"/>
      <c r="U224" s="208"/>
      <c r="V224" s="208"/>
      <c r="W224" s="305"/>
      <c r="X224" s="305"/>
      <c r="Y224" s="208"/>
      <c r="Z224" s="208"/>
    </row>
    <row r="225" spans="1:26" s="330" customFormat="1" x14ac:dyDescent="0.3">
      <c r="A225" s="209"/>
      <c r="B225" s="210"/>
      <c r="C225" s="208"/>
      <c r="D225" s="209"/>
      <c r="E225" s="209"/>
      <c r="F225" s="209"/>
      <c r="G225" s="208"/>
      <c r="H225" s="333"/>
      <c r="I225" s="333"/>
      <c r="J225" s="333"/>
      <c r="K225" s="333"/>
      <c r="L225" s="328"/>
      <c r="N225" s="314"/>
      <c r="O225" s="314"/>
      <c r="P225" s="333"/>
      <c r="Q225" s="209"/>
      <c r="R225" s="208"/>
      <c r="S225" s="208"/>
      <c r="T225" s="208"/>
      <c r="U225" s="208"/>
      <c r="V225" s="208"/>
      <c r="W225" s="305"/>
      <c r="X225" s="305"/>
      <c r="Y225" s="208"/>
      <c r="Z225" s="208"/>
    </row>
    <row r="226" spans="1:26" s="330" customFormat="1" x14ac:dyDescent="0.3">
      <c r="A226" s="209"/>
      <c r="B226" s="210"/>
      <c r="C226" s="208"/>
      <c r="D226" s="209"/>
      <c r="E226" s="209"/>
      <c r="F226" s="209"/>
      <c r="G226" s="208"/>
      <c r="H226" s="333"/>
      <c r="I226" s="333"/>
      <c r="J226" s="333"/>
      <c r="K226" s="333"/>
      <c r="L226" s="328"/>
      <c r="N226" s="314"/>
      <c r="O226" s="314"/>
      <c r="P226" s="333"/>
      <c r="Q226" s="209"/>
      <c r="R226" s="208"/>
      <c r="S226" s="208"/>
      <c r="T226" s="208"/>
      <c r="U226" s="208"/>
      <c r="V226" s="208"/>
      <c r="W226" s="305"/>
      <c r="X226" s="305"/>
      <c r="Y226" s="208"/>
      <c r="Z226" s="208"/>
    </row>
    <row r="227" spans="1:26" s="330" customFormat="1" x14ac:dyDescent="0.3">
      <c r="A227" s="209"/>
      <c r="B227" s="210"/>
      <c r="C227" s="208"/>
      <c r="D227" s="209"/>
      <c r="E227" s="209"/>
      <c r="F227" s="209"/>
      <c r="G227" s="208"/>
      <c r="H227" s="333"/>
      <c r="I227" s="333"/>
      <c r="J227" s="333"/>
      <c r="K227" s="333"/>
      <c r="L227" s="328"/>
      <c r="N227" s="314"/>
      <c r="O227" s="314"/>
      <c r="P227" s="333"/>
      <c r="Q227" s="209"/>
      <c r="R227" s="208"/>
      <c r="S227" s="208"/>
      <c r="T227" s="208"/>
      <c r="U227" s="208"/>
      <c r="V227" s="208"/>
      <c r="W227" s="305"/>
      <c r="X227" s="305"/>
      <c r="Y227" s="208"/>
      <c r="Z227" s="208"/>
    </row>
    <row r="228" spans="1:26" s="330" customFormat="1" x14ac:dyDescent="0.3">
      <c r="A228" s="209"/>
      <c r="B228" s="210"/>
      <c r="C228" s="208"/>
      <c r="D228" s="209"/>
      <c r="E228" s="209"/>
      <c r="F228" s="209"/>
      <c r="G228" s="208"/>
      <c r="H228" s="333"/>
      <c r="I228" s="333"/>
      <c r="J228" s="333"/>
      <c r="K228" s="333"/>
      <c r="L228" s="328"/>
      <c r="N228" s="314"/>
      <c r="O228" s="314"/>
      <c r="P228" s="333"/>
      <c r="Q228" s="209"/>
      <c r="R228" s="208"/>
      <c r="S228" s="208"/>
      <c r="T228" s="208"/>
      <c r="U228" s="208"/>
      <c r="V228" s="208"/>
      <c r="W228" s="305"/>
      <c r="X228" s="305"/>
      <c r="Y228" s="208"/>
      <c r="Z228" s="208"/>
    </row>
    <row r="229" spans="1:26" s="330" customFormat="1" x14ac:dyDescent="0.3">
      <c r="A229" s="209"/>
      <c r="B229" s="210"/>
      <c r="C229" s="208"/>
      <c r="D229" s="209"/>
      <c r="E229" s="209"/>
      <c r="F229" s="209"/>
      <c r="G229" s="208"/>
      <c r="H229" s="333"/>
      <c r="I229" s="333"/>
      <c r="J229" s="333"/>
      <c r="K229" s="333"/>
      <c r="L229" s="328"/>
      <c r="N229" s="314"/>
      <c r="O229" s="314"/>
      <c r="P229" s="333"/>
      <c r="Q229" s="209"/>
      <c r="R229" s="208"/>
      <c r="S229" s="208"/>
      <c r="T229" s="208"/>
      <c r="U229" s="208"/>
      <c r="V229" s="208"/>
      <c r="W229" s="305"/>
      <c r="X229" s="305"/>
      <c r="Y229" s="208"/>
      <c r="Z229" s="208"/>
    </row>
    <row r="230" spans="1:26" s="330" customFormat="1" x14ac:dyDescent="0.3">
      <c r="A230" s="209"/>
      <c r="B230" s="210"/>
      <c r="C230" s="208"/>
      <c r="D230" s="209"/>
      <c r="E230" s="209"/>
      <c r="F230" s="209"/>
      <c r="G230" s="208"/>
      <c r="H230" s="333"/>
      <c r="I230" s="333"/>
      <c r="J230" s="333"/>
      <c r="K230" s="333"/>
      <c r="L230" s="328"/>
      <c r="N230" s="314"/>
      <c r="O230" s="314"/>
      <c r="P230" s="333"/>
      <c r="Q230" s="209"/>
      <c r="R230" s="208"/>
      <c r="S230" s="208"/>
      <c r="T230" s="208"/>
      <c r="U230" s="208"/>
      <c r="V230" s="208"/>
      <c r="W230" s="305"/>
      <c r="X230" s="305"/>
      <c r="Y230" s="208"/>
      <c r="Z230" s="208"/>
    </row>
    <row r="231" spans="1:26" s="330" customFormat="1" x14ac:dyDescent="0.3">
      <c r="A231" s="209"/>
      <c r="B231" s="210"/>
      <c r="C231" s="208"/>
      <c r="D231" s="209"/>
      <c r="E231" s="209"/>
      <c r="F231" s="209"/>
      <c r="G231" s="208"/>
      <c r="H231" s="333"/>
      <c r="I231" s="333"/>
      <c r="J231" s="333"/>
      <c r="K231" s="333"/>
      <c r="L231" s="328"/>
      <c r="N231" s="314"/>
      <c r="O231" s="314"/>
      <c r="P231" s="333"/>
      <c r="Q231" s="209"/>
      <c r="R231" s="208"/>
      <c r="S231" s="208"/>
      <c r="T231" s="208"/>
      <c r="U231" s="208"/>
      <c r="V231" s="208"/>
      <c r="W231" s="305"/>
      <c r="X231" s="305"/>
      <c r="Y231" s="208"/>
      <c r="Z231" s="208"/>
    </row>
    <row r="232" spans="1:26" s="330" customFormat="1" x14ac:dyDescent="0.3">
      <c r="A232" s="209"/>
      <c r="B232" s="210"/>
      <c r="C232" s="208"/>
      <c r="D232" s="209"/>
      <c r="E232" s="209"/>
      <c r="F232" s="209"/>
      <c r="G232" s="208"/>
      <c r="H232" s="333"/>
      <c r="I232" s="333"/>
      <c r="J232" s="333"/>
      <c r="K232" s="333"/>
      <c r="L232" s="328"/>
      <c r="N232" s="314"/>
      <c r="O232" s="314"/>
      <c r="P232" s="333"/>
      <c r="Q232" s="209"/>
      <c r="R232" s="208"/>
      <c r="S232" s="208"/>
      <c r="T232" s="208"/>
      <c r="U232" s="208"/>
      <c r="V232" s="208"/>
      <c r="W232" s="305"/>
      <c r="X232" s="305"/>
      <c r="Y232" s="208"/>
      <c r="Z232" s="208"/>
    </row>
    <row r="233" spans="1:26" s="330" customFormat="1" x14ac:dyDescent="0.3">
      <c r="A233" s="209"/>
      <c r="B233" s="210"/>
      <c r="C233" s="208"/>
      <c r="D233" s="209"/>
      <c r="E233" s="209"/>
      <c r="F233" s="209"/>
      <c r="G233" s="208"/>
      <c r="H233" s="333"/>
      <c r="I233" s="333"/>
      <c r="J233" s="333"/>
      <c r="K233" s="333"/>
      <c r="L233" s="328"/>
      <c r="N233" s="314"/>
      <c r="O233" s="314"/>
      <c r="P233" s="333"/>
      <c r="Q233" s="209"/>
      <c r="R233" s="208"/>
      <c r="S233" s="208"/>
      <c r="T233" s="208"/>
      <c r="U233" s="208"/>
      <c r="V233" s="208"/>
      <c r="W233" s="305"/>
      <c r="X233" s="305"/>
      <c r="Y233" s="208"/>
      <c r="Z233" s="208"/>
    </row>
    <row r="234" spans="1:26" s="330" customFormat="1" x14ac:dyDescent="0.3">
      <c r="A234" s="209"/>
      <c r="B234" s="210"/>
      <c r="C234" s="208"/>
      <c r="D234" s="209"/>
      <c r="E234" s="209"/>
      <c r="F234" s="209"/>
      <c r="G234" s="208"/>
      <c r="H234" s="333"/>
      <c r="I234" s="333"/>
      <c r="J234" s="333"/>
      <c r="K234" s="333"/>
      <c r="L234" s="328"/>
      <c r="N234" s="314"/>
      <c r="O234" s="314"/>
      <c r="P234" s="333"/>
      <c r="Q234" s="209"/>
      <c r="R234" s="208"/>
      <c r="S234" s="208"/>
      <c r="T234" s="208"/>
      <c r="U234" s="208"/>
      <c r="V234" s="208"/>
      <c r="W234" s="305"/>
      <c r="X234" s="305"/>
      <c r="Y234" s="208"/>
      <c r="Z234" s="208"/>
    </row>
    <row r="235" spans="1:26" s="330" customFormat="1" x14ac:dyDescent="0.3">
      <c r="A235" s="209"/>
      <c r="B235" s="210"/>
      <c r="C235" s="208"/>
      <c r="D235" s="209"/>
      <c r="E235" s="209"/>
      <c r="F235" s="209"/>
      <c r="G235" s="208"/>
      <c r="H235" s="333"/>
      <c r="I235" s="333"/>
      <c r="J235" s="333"/>
      <c r="K235" s="333"/>
      <c r="L235" s="328"/>
      <c r="N235" s="314"/>
      <c r="O235" s="314"/>
      <c r="P235" s="333"/>
      <c r="Q235" s="209"/>
      <c r="R235" s="208"/>
      <c r="S235" s="208"/>
      <c r="T235" s="208"/>
      <c r="U235" s="208"/>
      <c r="V235" s="208"/>
      <c r="W235" s="305"/>
      <c r="X235" s="305"/>
      <c r="Y235" s="208"/>
      <c r="Z235" s="208"/>
    </row>
    <row r="236" spans="1:26" s="330" customFormat="1" x14ac:dyDescent="0.3">
      <c r="A236" s="209"/>
      <c r="B236" s="210"/>
      <c r="C236" s="208"/>
      <c r="D236" s="209"/>
      <c r="E236" s="209"/>
      <c r="F236" s="209"/>
      <c r="G236" s="208"/>
      <c r="H236" s="333"/>
      <c r="I236" s="333"/>
      <c r="J236" s="333"/>
      <c r="K236" s="333"/>
      <c r="L236" s="328"/>
      <c r="N236" s="314"/>
      <c r="O236" s="314"/>
      <c r="P236" s="333"/>
      <c r="Q236" s="209"/>
      <c r="R236" s="208"/>
      <c r="S236" s="208"/>
      <c r="T236" s="208"/>
      <c r="U236" s="208"/>
      <c r="V236" s="208"/>
      <c r="W236" s="305"/>
      <c r="X236" s="305"/>
      <c r="Y236" s="208"/>
      <c r="Z236" s="208"/>
    </row>
    <row r="237" spans="1:26" s="330" customFormat="1" x14ac:dyDescent="0.3">
      <c r="A237" s="209"/>
      <c r="B237" s="210"/>
      <c r="C237" s="208"/>
      <c r="D237" s="209"/>
      <c r="E237" s="209"/>
      <c r="F237" s="209"/>
      <c r="G237" s="208"/>
      <c r="H237" s="333"/>
      <c r="I237" s="333"/>
      <c r="J237" s="333"/>
      <c r="K237" s="333"/>
      <c r="L237" s="328"/>
      <c r="N237" s="314"/>
      <c r="O237" s="314"/>
      <c r="P237" s="333"/>
      <c r="Q237" s="209"/>
      <c r="R237" s="208"/>
      <c r="S237" s="208"/>
      <c r="T237" s="208"/>
      <c r="U237" s="208"/>
      <c r="V237" s="208"/>
      <c r="W237" s="305"/>
      <c r="X237" s="305"/>
      <c r="Y237" s="208"/>
      <c r="Z237" s="208"/>
    </row>
    <row r="238" spans="1:26" s="330" customFormat="1" x14ac:dyDescent="0.3">
      <c r="A238" s="209"/>
      <c r="B238" s="210"/>
      <c r="C238" s="208"/>
      <c r="D238" s="209"/>
      <c r="E238" s="209"/>
      <c r="F238" s="209"/>
      <c r="G238" s="208"/>
      <c r="H238" s="333"/>
      <c r="I238" s="333"/>
      <c r="J238" s="333"/>
      <c r="K238" s="333"/>
      <c r="L238" s="328"/>
      <c r="N238" s="314"/>
      <c r="O238" s="314"/>
      <c r="P238" s="333"/>
      <c r="Q238" s="209"/>
      <c r="R238" s="208"/>
      <c r="S238" s="208"/>
      <c r="T238" s="208"/>
      <c r="U238" s="208"/>
      <c r="V238" s="208"/>
      <c r="W238" s="305"/>
      <c r="X238" s="305"/>
      <c r="Y238" s="208"/>
      <c r="Z238" s="208"/>
    </row>
    <row r="239" spans="1:26" s="330" customFormat="1" x14ac:dyDescent="0.3">
      <c r="A239" s="209"/>
      <c r="B239" s="210"/>
      <c r="C239" s="208"/>
      <c r="D239" s="209"/>
      <c r="E239" s="209"/>
      <c r="F239" s="209"/>
      <c r="G239" s="208"/>
      <c r="H239" s="333"/>
      <c r="I239" s="333"/>
      <c r="J239" s="333"/>
      <c r="K239" s="333"/>
      <c r="L239" s="328"/>
      <c r="N239" s="314"/>
      <c r="O239" s="314"/>
      <c r="P239" s="333"/>
      <c r="Q239" s="209"/>
      <c r="R239" s="208"/>
      <c r="S239" s="208"/>
      <c r="T239" s="208"/>
      <c r="U239" s="208"/>
      <c r="V239" s="208"/>
      <c r="W239" s="305"/>
      <c r="X239" s="305"/>
      <c r="Y239" s="208"/>
      <c r="Z239" s="208"/>
    </row>
    <row r="240" spans="1:26" s="330" customFormat="1" x14ac:dyDescent="0.3">
      <c r="A240" s="209"/>
      <c r="B240" s="210"/>
      <c r="C240" s="208"/>
      <c r="D240" s="209"/>
      <c r="E240" s="209"/>
      <c r="F240" s="209"/>
      <c r="G240" s="208"/>
      <c r="H240" s="333"/>
      <c r="I240" s="333"/>
      <c r="J240" s="333"/>
      <c r="K240" s="333"/>
      <c r="L240" s="328"/>
      <c r="N240" s="314"/>
      <c r="O240" s="314"/>
      <c r="P240" s="333"/>
      <c r="Q240" s="209"/>
      <c r="R240" s="208"/>
      <c r="S240" s="208"/>
      <c r="T240" s="208"/>
      <c r="U240" s="208"/>
      <c r="V240" s="208"/>
      <c r="W240" s="305"/>
      <c r="X240" s="305"/>
      <c r="Y240" s="208"/>
      <c r="Z240" s="208"/>
    </row>
    <row r="241" spans="1:26" s="330" customFormat="1" x14ac:dyDescent="0.3">
      <c r="A241" s="209"/>
      <c r="B241" s="210"/>
      <c r="C241" s="208"/>
      <c r="D241" s="209"/>
      <c r="E241" s="209"/>
      <c r="F241" s="209"/>
      <c r="G241" s="208"/>
      <c r="H241" s="333"/>
      <c r="I241" s="333"/>
      <c r="J241" s="333"/>
      <c r="K241" s="333"/>
      <c r="L241" s="328"/>
      <c r="N241" s="314"/>
      <c r="O241" s="314"/>
      <c r="P241" s="333"/>
      <c r="Q241" s="209"/>
      <c r="R241" s="208"/>
      <c r="S241" s="208"/>
      <c r="T241" s="208"/>
      <c r="U241" s="208"/>
      <c r="V241" s="208"/>
      <c r="W241" s="305"/>
      <c r="X241" s="305"/>
      <c r="Y241" s="208"/>
      <c r="Z241" s="208"/>
    </row>
    <row r="242" spans="1:26" s="330" customFormat="1" x14ac:dyDescent="0.3">
      <c r="A242" s="209"/>
      <c r="B242" s="210"/>
      <c r="C242" s="208"/>
      <c r="D242" s="209"/>
      <c r="E242" s="209"/>
      <c r="F242" s="209"/>
      <c r="G242" s="208"/>
      <c r="H242" s="333"/>
      <c r="I242" s="333"/>
      <c r="J242" s="333"/>
      <c r="K242" s="333"/>
      <c r="L242" s="328"/>
      <c r="N242" s="314"/>
      <c r="O242" s="314"/>
      <c r="P242" s="333"/>
      <c r="Q242" s="209"/>
      <c r="R242" s="208"/>
      <c r="S242" s="208"/>
      <c r="T242" s="208"/>
      <c r="U242" s="208"/>
      <c r="V242" s="208"/>
      <c r="W242" s="305"/>
      <c r="X242" s="305"/>
      <c r="Y242" s="208"/>
      <c r="Z242" s="208"/>
    </row>
    <row r="243" spans="1:26" s="330" customFormat="1" x14ac:dyDescent="0.3">
      <c r="A243" s="209"/>
      <c r="B243" s="210"/>
      <c r="C243" s="208"/>
      <c r="D243" s="209"/>
      <c r="E243" s="209"/>
      <c r="F243" s="209"/>
      <c r="G243" s="208"/>
      <c r="H243" s="333"/>
      <c r="I243" s="333"/>
      <c r="J243" s="333"/>
      <c r="K243" s="333"/>
      <c r="L243" s="328"/>
      <c r="N243" s="314"/>
      <c r="O243" s="314"/>
      <c r="P243" s="333"/>
      <c r="Q243" s="209"/>
      <c r="R243" s="208"/>
      <c r="S243" s="208"/>
      <c r="T243" s="208"/>
      <c r="U243" s="208"/>
      <c r="V243" s="208"/>
      <c r="W243" s="305"/>
      <c r="X243" s="305"/>
      <c r="Y243" s="208"/>
      <c r="Z243" s="208"/>
    </row>
    <row r="244" spans="1:26" s="330" customFormat="1" x14ac:dyDescent="0.3">
      <c r="A244" s="209"/>
      <c r="B244" s="210"/>
      <c r="C244" s="208"/>
      <c r="D244" s="209"/>
      <c r="E244" s="209"/>
      <c r="F244" s="209"/>
      <c r="G244" s="208"/>
      <c r="H244" s="333"/>
      <c r="I244" s="333"/>
      <c r="J244" s="333"/>
      <c r="K244" s="333"/>
      <c r="L244" s="328"/>
      <c r="N244" s="314"/>
      <c r="O244" s="314"/>
      <c r="P244" s="333"/>
      <c r="Q244" s="209"/>
      <c r="R244" s="208"/>
      <c r="S244" s="208"/>
      <c r="T244" s="208"/>
      <c r="U244" s="208"/>
      <c r="V244" s="208"/>
      <c r="W244" s="305"/>
      <c r="X244" s="305"/>
      <c r="Y244" s="208"/>
      <c r="Z244" s="208"/>
    </row>
    <row r="245" spans="1:26" s="330" customFormat="1" x14ac:dyDescent="0.3">
      <c r="A245" s="209"/>
      <c r="B245" s="210"/>
      <c r="C245" s="208"/>
      <c r="D245" s="209"/>
      <c r="E245" s="209"/>
      <c r="F245" s="209"/>
      <c r="G245" s="208"/>
      <c r="H245" s="333"/>
      <c r="I245" s="333"/>
      <c r="J245" s="333"/>
      <c r="K245" s="333"/>
      <c r="L245" s="328"/>
      <c r="N245" s="314"/>
      <c r="O245" s="314"/>
      <c r="P245" s="333"/>
      <c r="Q245" s="209"/>
      <c r="R245" s="208"/>
      <c r="S245" s="208"/>
      <c r="T245" s="208"/>
      <c r="U245" s="208"/>
      <c r="V245" s="208"/>
      <c r="W245" s="305"/>
      <c r="X245" s="305"/>
      <c r="Y245" s="208"/>
      <c r="Z245" s="208"/>
    </row>
    <row r="246" spans="1:26" s="330" customFormat="1" x14ac:dyDescent="0.3">
      <c r="A246" s="209"/>
      <c r="B246" s="210"/>
      <c r="C246" s="208"/>
      <c r="D246" s="209"/>
      <c r="E246" s="209"/>
      <c r="F246" s="209"/>
      <c r="G246" s="208"/>
      <c r="H246" s="333"/>
      <c r="I246" s="333"/>
      <c r="J246" s="333"/>
      <c r="K246" s="333"/>
      <c r="L246" s="328"/>
      <c r="N246" s="314"/>
      <c r="O246" s="314"/>
      <c r="P246" s="333"/>
      <c r="Q246" s="209"/>
      <c r="R246" s="208"/>
      <c r="S246" s="208"/>
      <c r="T246" s="208"/>
      <c r="U246" s="208"/>
      <c r="V246" s="208"/>
      <c r="W246" s="305"/>
      <c r="X246" s="305"/>
      <c r="Y246" s="208"/>
      <c r="Z246" s="208"/>
    </row>
    <row r="247" spans="1:26" s="330" customFormat="1" x14ac:dyDescent="0.3">
      <c r="A247" s="209"/>
      <c r="B247" s="210"/>
      <c r="C247" s="208"/>
      <c r="D247" s="209"/>
      <c r="E247" s="209"/>
      <c r="F247" s="209"/>
      <c r="G247" s="208"/>
      <c r="H247" s="333"/>
      <c r="I247" s="333"/>
      <c r="J247" s="333"/>
      <c r="K247" s="333"/>
      <c r="L247" s="328"/>
      <c r="N247" s="314"/>
      <c r="O247" s="314"/>
      <c r="P247" s="333"/>
      <c r="Q247" s="209"/>
      <c r="R247" s="208"/>
      <c r="S247" s="208"/>
      <c r="T247" s="208"/>
      <c r="U247" s="208"/>
      <c r="V247" s="208"/>
      <c r="W247" s="305"/>
      <c r="X247" s="305"/>
      <c r="Y247" s="208"/>
      <c r="Z247" s="208"/>
    </row>
    <row r="248" spans="1:26" s="330" customFormat="1" x14ac:dyDescent="0.3">
      <c r="A248" s="209"/>
      <c r="B248" s="210"/>
      <c r="C248" s="208"/>
      <c r="D248" s="209"/>
      <c r="E248" s="209"/>
      <c r="F248" s="209"/>
      <c r="G248" s="208"/>
      <c r="H248" s="333"/>
      <c r="I248" s="333"/>
      <c r="J248" s="333"/>
      <c r="K248" s="333"/>
      <c r="L248" s="328"/>
      <c r="N248" s="314"/>
      <c r="O248" s="314"/>
      <c r="P248" s="333"/>
      <c r="Q248" s="209"/>
      <c r="R248" s="208"/>
      <c r="S248" s="208"/>
      <c r="T248" s="208"/>
      <c r="U248" s="208"/>
      <c r="V248" s="208"/>
      <c r="W248" s="305"/>
      <c r="X248" s="305"/>
      <c r="Y248" s="208"/>
      <c r="Z248" s="208"/>
    </row>
    <row r="249" spans="1:26" s="330" customFormat="1" x14ac:dyDescent="0.3">
      <c r="A249" s="209"/>
      <c r="B249" s="210"/>
      <c r="C249" s="208"/>
      <c r="D249" s="209"/>
      <c r="E249" s="209"/>
      <c r="F249" s="209"/>
      <c r="G249" s="208"/>
      <c r="H249" s="333"/>
      <c r="I249" s="333"/>
      <c r="J249" s="333"/>
      <c r="K249" s="333"/>
      <c r="L249" s="328"/>
      <c r="N249" s="314"/>
      <c r="O249" s="314"/>
      <c r="P249" s="333"/>
      <c r="Q249" s="209"/>
      <c r="R249" s="208"/>
      <c r="S249" s="208"/>
      <c r="T249" s="208"/>
      <c r="U249" s="208"/>
      <c r="V249" s="208"/>
      <c r="W249" s="305"/>
      <c r="X249" s="305"/>
      <c r="Y249" s="208"/>
      <c r="Z249" s="208"/>
    </row>
    <row r="250" spans="1:26" s="330" customFormat="1" x14ac:dyDescent="0.3">
      <c r="A250" s="209"/>
      <c r="B250" s="210"/>
      <c r="C250" s="208"/>
      <c r="D250" s="209"/>
      <c r="E250" s="209"/>
      <c r="F250" s="209"/>
      <c r="G250" s="208"/>
      <c r="H250" s="333"/>
      <c r="I250" s="333"/>
      <c r="J250" s="333"/>
      <c r="K250" s="333"/>
      <c r="L250" s="328"/>
      <c r="N250" s="314"/>
      <c r="O250" s="314"/>
      <c r="P250" s="333"/>
      <c r="Q250" s="209"/>
      <c r="R250" s="208"/>
      <c r="S250" s="208"/>
      <c r="T250" s="208"/>
      <c r="U250" s="208"/>
      <c r="V250" s="208"/>
      <c r="W250" s="305"/>
      <c r="X250" s="305"/>
      <c r="Y250" s="208"/>
      <c r="Z250" s="208"/>
    </row>
    <row r="251" spans="1:26" s="330" customFormat="1" x14ac:dyDescent="0.3">
      <c r="A251" s="209"/>
      <c r="B251" s="210"/>
      <c r="C251" s="208"/>
      <c r="D251" s="209"/>
      <c r="E251" s="209"/>
      <c r="F251" s="209"/>
      <c r="G251" s="208"/>
      <c r="H251" s="333"/>
      <c r="I251" s="333"/>
      <c r="J251" s="333"/>
      <c r="K251" s="333"/>
      <c r="L251" s="328"/>
      <c r="N251" s="314"/>
      <c r="O251" s="314"/>
      <c r="P251" s="333"/>
      <c r="Q251" s="209"/>
      <c r="R251" s="208"/>
      <c r="S251" s="208"/>
      <c r="T251" s="208"/>
      <c r="U251" s="208"/>
      <c r="V251" s="208"/>
      <c r="W251" s="305"/>
      <c r="X251" s="305"/>
      <c r="Y251" s="208"/>
      <c r="Z251" s="208"/>
    </row>
    <row r="252" spans="1:26" s="330" customFormat="1" x14ac:dyDescent="0.3">
      <c r="A252" s="209"/>
      <c r="B252" s="210"/>
      <c r="C252" s="208"/>
      <c r="D252" s="209"/>
      <c r="E252" s="209"/>
      <c r="F252" s="209"/>
      <c r="G252" s="208"/>
      <c r="H252" s="333"/>
      <c r="I252" s="333"/>
      <c r="J252" s="333"/>
      <c r="K252" s="333"/>
      <c r="L252" s="328"/>
      <c r="N252" s="314"/>
      <c r="O252" s="314"/>
      <c r="P252" s="333"/>
      <c r="Q252" s="209"/>
      <c r="R252" s="208"/>
      <c r="S252" s="208"/>
      <c r="T252" s="208"/>
      <c r="U252" s="208"/>
      <c r="V252" s="208"/>
      <c r="W252" s="305"/>
      <c r="X252" s="305"/>
      <c r="Y252" s="208"/>
      <c r="Z252" s="208"/>
    </row>
    <row r="253" spans="1:26" s="330" customFormat="1" x14ac:dyDescent="0.3">
      <c r="A253" s="209"/>
      <c r="B253" s="210"/>
      <c r="C253" s="208"/>
      <c r="D253" s="209"/>
      <c r="E253" s="209"/>
      <c r="F253" s="209"/>
      <c r="G253" s="208"/>
      <c r="H253" s="333"/>
      <c r="I253" s="333"/>
      <c r="J253" s="333"/>
      <c r="K253" s="333"/>
      <c r="L253" s="328"/>
      <c r="N253" s="314"/>
      <c r="O253" s="314"/>
      <c r="P253" s="333"/>
      <c r="Q253" s="209"/>
      <c r="R253" s="208"/>
      <c r="S253" s="208"/>
      <c r="T253" s="208"/>
      <c r="U253" s="208"/>
      <c r="V253" s="208"/>
      <c r="W253" s="305"/>
      <c r="X253" s="305"/>
      <c r="Y253" s="208"/>
      <c r="Z253" s="208"/>
    </row>
    <row r="254" spans="1:26" s="330" customFormat="1" x14ac:dyDescent="0.3">
      <c r="A254" s="209"/>
      <c r="B254" s="210"/>
      <c r="C254" s="208"/>
      <c r="D254" s="209"/>
      <c r="E254" s="209"/>
      <c r="F254" s="209"/>
      <c r="G254" s="208"/>
      <c r="H254" s="333"/>
      <c r="I254" s="333"/>
      <c r="J254" s="333"/>
      <c r="K254" s="333"/>
      <c r="L254" s="328"/>
      <c r="N254" s="314"/>
      <c r="O254" s="314"/>
      <c r="P254" s="333"/>
      <c r="Q254" s="209"/>
      <c r="R254" s="208"/>
      <c r="S254" s="208"/>
      <c r="T254" s="208"/>
      <c r="U254" s="208"/>
      <c r="V254" s="208"/>
      <c r="W254" s="305"/>
      <c r="X254" s="305"/>
      <c r="Y254" s="208"/>
      <c r="Z254" s="208"/>
    </row>
    <row r="255" spans="1:26" s="330" customFormat="1" x14ac:dyDescent="0.3">
      <c r="A255" s="209"/>
      <c r="B255" s="210"/>
      <c r="C255" s="208"/>
      <c r="D255" s="209"/>
      <c r="E255" s="209"/>
      <c r="F255" s="209"/>
      <c r="G255" s="208"/>
      <c r="H255" s="333"/>
      <c r="I255" s="333"/>
      <c r="J255" s="333"/>
      <c r="K255" s="333"/>
      <c r="L255" s="328"/>
      <c r="N255" s="314"/>
      <c r="O255" s="314"/>
      <c r="P255" s="333"/>
      <c r="Q255" s="209"/>
      <c r="R255" s="208"/>
      <c r="S255" s="208"/>
      <c r="T255" s="208"/>
      <c r="U255" s="208"/>
      <c r="V255" s="208"/>
      <c r="W255" s="305"/>
      <c r="X255" s="305"/>
      <c r="Y255" s="208"/>
      <c r="Z255" s="208"/>
    </row>
    <row r="256" spans="1:26" s="330" customFormat="1" x14ac:dyDescent="0.3">
      <c r="A256" s="209"/>
      <c r="B256" s="210"/>
      <c r="C256" s="208"/>
      <c r="D256" s="209"/>
      <c r="E256" s="209"/>
      <c r="F256" s="209"/>
      <c r="G256" s="208"/>
      <c r="H256" s="333"/>
      <c r="I256" s="333"/>
      <c r="J256" s="333"/>
      <c r="K256" s="333"/>
      <c r="L256" s="328"/>
      <c r="N256" s="314"/>
      <c r="O256" s="314"/>
      <c r="P256" s="333"/>
      <c r="Q256" s="209"/>
      <c r="R256" s="208"/>
      <c r="S256" s="208"/>
      <c r="T256" s="208"/>
      <c r="U256" s="208"/>
      <c r="V256" s="208"/>
      <c r="W256" s="305"/>
      <c r="X256" s="305"/>
      <c r="Y256" s="208"/>
      <c r="Z256" s="208"/>
    </row>
    <row r="257" spans="1:26" s="330" customFormat="1" x14ac:dyDescent="0.3">
      <c r="A257" s="209"/>
      <c r="B257" s="210"/>
      <c r="C257" s="208"/>
      <c r="D257" s="209"/>
      <c r="E257" s="209"/>
      <c r="F257" s="209"/>
      <c r="G257" s="208"/>
      <c r="H257" s="333"/>
      <c r="I257" s="333"/>
      <c r="J257" s="333"/>
      <c r="K257" s="333"/>
      <c r="L257" s="328"/>
      <c r="N257" s="314"/>
      <c r="O257" s="314"/>
      <c r="P257" s="333"/>
      <c r="Q257" s="209"/>
      <c r="R257" s="208"/>
      <c r="S257" s="208"/>
      <c r="T257" s="208"/>
      <c r="U257" s="208"/>
      <c r="V257" s="208"/>
      <c r="W257" s="305"/>
      <c r="X257" s="305"/>
      <c r="Y257" s="208"/>
      <c r="Z257" s="208"/>
    </row>
    <row r="258" spans="1:26" s="330" customFormat="1" x14ac:dyDescent="0.3">
      <c r="A258" s="209"/>
      <c r="B258" s="210"/>
      <c r="C258" s="208"/>
      <c r="D258" s="209"/>
      <c r="E258" s="209"/>
      <c r="F258" s="209"/>
      <c r="G258" s="208"/>
      <c r="H258" s="333"/>
      <c r="I258" s="333"/>
      <c r="J258" s="333"/>
      <c r="K258" s="333"/>
      <c r="L258" s="328"/>
      <c r="N258" s="314"/>
      <c r="O258" s="314"/>
      <c r="P258" s="333"/>
      <c r="Q258" s="209"/>
      <c r="R258" s="208"/>
      <c r="S258" s="208"/>
      <c r="T258" s="208"/>
      <c r="U258" s="208"/>
      <c r="V258" s="208"/>
      <c r="W258" s="305"/>
      <c r="X258" s="305"/>
      <c r="Y258" s="208"/>
      <c r="Z258" s="208"/>
    </row>
    <row r="259" spans="1:26" s="330" customFormat="1" x14ac:dyDescent="0.3">
      <c r="A259" s="209"/>
      <c r="B259" s="210"/>
      <c r="C259" s="208"/>
      <c r="D259" s="209"/>
      <c r="E259" s="209"/>
      <c r="F259" s="209"/>
      <c r="G259" s="208"/>
      <c r="H259" s="333"/>
      <c r="I259" s="333"/>
      <c r="J259" s="333"/>
      <c r="K259" s="333"/>
      <c r="L259" s="328"/>
      <c r="N259" s="314"/>
      <c r="O259" s="314"/>
      <c r="P259" s="333"/>
      <c r="Q259" s="209"/>
      <c r="R259" s="208"/>
      <c r="S259" s="208"/>
      <c r="T259" s="208"/>
      <c r="U259" s="208"/>
      <c r="V259" s="208"/>
      <c r="W259" s="305"/>
      <c r="X259" s="305"/>
      <c r="Y259" s="208"/>
      <c r="Z259" s="208"/>
    </row>
    <row r="260" spans="1:26" s="330" customFormat="1" x14ac:dyDescent="0.3">
      <c r="A260" s="209"/>
      <c r="B260" s="210"/>
      <c r="C260" s="208"/>
      <c r="D260" s="209"/>
      <c r="E260" s="209"/>
      <c r="F260" s="209"/>
      <c r="G260" s="208"/>
      <c r="H260" s="333"/>
      <c r="I260" s="333"/>
      <c r="J260" s="333"/>
      <c r="K260" s="333"/>
      <c r="L260" s="328"/>
      <c r="N260" s="314"/>
      <c r="O260" s="314"/>
      <c r="P260" s="333"/>
      <c r="Q260" s="209"/>
      <c r="R260" s="208"/>
      <c r="S260" s="208"/>
      <c r="T260" s="208"/>
      <c r="U260" s="208"/>
      <c r="V260" s="208"/>
      <c r="W260" s="305"/>
      <c r="X260" s="305"/>
      <c r="Y260" s="208"/>
      <c r="Z260" s="208"/>
    </row>
    <row r="261" spans="1:26" s="330" customFormat="1" x14ac:dyDescent="0.3">
      <c r="A261" s="209"/>
      <c r="B261" s="210"/>
      <c r="C261" s="208"/>
      <c r="D261" s="209"/>
      <c r="E261" s="209"/>
      <c r="F261" s="209"/>
      <c r="G261" s="208"/>
      <c r="H261" s="333"/>
      <c r="I261" s="333"/>
      <c r="J261" s="333"/>
      <c r="K261" s="333"/>
      <c r="L261" s="328"/>
      <c r="N261" s="314"/>
      <c r="O261" s="314"/>
      <c r="P261" s="333"/>
      <c r="Q261" s="209"/>
      <c r="R261" s="208"/>
      <c r="S261" s="208"/>
      <c r="T261" s="208"/>
      <c r="U261" s="208"/>
      <c r="V261" s="208"/>
      <c r="W261" s="305"/>
      <c r="X261" s="305"/>
      <c r="Y261" s="208"/>
      <c r="Z261" s="208"/>
    </row>
    <row r="262" spans="1:26" s="330" customFormat="1" x14ac:dyDescent="0.3">
      <c r="A262" s="209"/>
      <c r="B262" s="210"/>
      <c r="C262" s="208"/>
      <c r="D262" s="209"/>
      <c r="E262" s="209"/>
      <c r="F262" s="209"/>
      <c r="G262" s="208"/>
      <c r="H262" s="333"/>
      <c r="I262" s="333"/>
      <c r="J262" s="333"/>
      <c r="K262" s="333"/>
      <c r="L262" s="328"/>
      <c r="N262" s="314"/>
      <c r="O262" s="314"/>
      <c r="P262" s="333"/>
      <c r="Q262" s="209"/>
      <c r="R262" s="208"/>
      <c r="S262" s="208"/>
      <c r="T262" s="208"/>
      <c r="U262" s="208"/>
      <c r="V262" s="208"/>
      <c r="W262" s="305"/>
      <c r="X262" s="305"/>
      <c r="Y262" s="208"/>
      <c r="Z262" s="208"/>
    </row>
    <row r="263" spans="1:26" s="330" customFormat="1" x14ac:dyDescent="0.3">
      <c r="A263" s="209"/>
      <c r="B263" s="210"/>
      <c r="C263" s="208"/>
      <c r="D263" s="209"/>
      <c r="E263" s="209"/>
      <c r="F263" s="209"/>
      <c r="G263" s="208"/>
      <c r="H263" s="333"/>
      <c r="I263" s="333"/>
      <c r="J263" s="333"/>
      <c r="K263" s="333"/>
      <c r="L263" s="328"/>
      <c r="N263" s="314"/>
      <c r="O263" s="314"/>
      <c r="P263" s="333"/>
      <c r="Q263" s="209"/>
      <c r="R263" s="208"/>
      <c r="S263" s="208"/>
      <c r="T263" s="208"/>
      <c r="U263" s="208"/>
      <c r="V263" s="208"/>
      <c r="W263" s="305"/>
      <c r="X263" s="305"/>
      <c r="Y263" s="208"/>
      <c r="Z263" s="208"/>
    </row>
    <row r="264" spans="1:26" s="330" customFormat="1" x14ac:dyDescent="0.3">
      <c r="A264" s="209"/>
      <c r="B264" s="210"/>
      <c r="C264" s="208"/>
      <c r="D264" s="209"/>
      <c r="E264" s="209"/>
      <c r="F264" s="209"/>
      <c r="G264" s="208"/>
      <c r="H264" s="333"/>
      <c r="I264" s="333"/>
      <c r="J264" s="333"/>
      <c r="K264" s="333"/>
      <c r="L264" s="328"/>
      <c r="N264" s="314"/>
      <c r="O264" s="314"/>
      <c r="P264" s="333"/>
      <c r="Q264" s="209"/>
      <c r="R264" s="208"/>
      <c r="S264" s="208"/>
      <c r="T264" s="208"/>
      <c r="U264" s="208"/>
      <c r="V264" s="208"/>
      <c r="W264" s="305"/>
      <c r="X264" s="305"/>
      <c r="Y264" s="208"/>
      <c r="Z264" s="208"/>
    </row>
    <row r="265" spans="1:26" s="330" customFormat="1" x14ac:dyDescent="0.3">
      <c r="A265" s="209"/>
      <c r="B265" s="210"/>
      <c r="C265" s="208"/>
      <c r="D265" s="209"/>
      <c r="E265" s="209"/>
      <c r="F265" s="209"/>
      <c r="G265" s="208"/>
      <c r="H265" s="333"/>
      <c r="I265" s="333"/>
      <c r="J265" s="333"/>
      <c r="K265" s="333"/>
      <c r="L265" s="328"/>
      <c r="N265" s="314"/>
      <c r="O265" s="314"/>
      <c r="P265" s="333"/>
      <c r="Q265" s="209"/>
      <c r="R265" s="208"/>
      <c r="S265" s="208"/>
      <c r="T265" s="208"/>
      <c r="U265" s="208"/>
      <c r="V265" s="208"/>
      <c r="W265" s="305"/>
      <c r="X265" s="305"/>
      <c r="Y265" s="208"/>
      <c r="Z265" s="208"/>
    </row>
    <row r="266" spans="1:26" s="330" customFormat="1" x14ac:dyDescent="0.3">
      <c r="A266" s="209"/>
      <c r="B266" s="210"/>
      <c r="C266" s="208"/>
      <c r="D266" s="209"/>
      <c r="E266" s="209"/>
      <c r="F266" s="209"/>
      <c r="G266" s="208"/>
      <c r="H266" s="333"/>
      <c r="I266" s="333"/>
      <c r="J266" s="333"/>
      <c r="K266" s="333"/>
      <c r="L266" s="328"/>
      <c r="N266" s="314"/>
      <c r="O266" s="314"/>
      <c r="P266" s="333"/>
      <c r="Q266" s="209"/>
      <c r="R266" s="208"/>
      <c r="S266" s="208"/>
      <c r="T266" s="208"/>
      <c r="U266" s="208"/>
      <c r="V266" s="208"/>
      <c r="W266" s="305"/>
      <c r="X266" s="305"/>
      <c r="Y266" s="208"/>
      <c r="Z266" s="208"/>
    </row>
    <row r="267" spans="1:26" s="330" customFormat="1" x14ac:dyDescent="0.3">
      <c r="A267" s="209"/>
      <c r="B267" s="210"/>
      <c r="C267" s="208"/>
      <c r="D267" s="209"/>
      <c r="E267" s="209"/>
      <c r="F267" s="209"/>
      <c r="G267" s="208"/>
      <c r="H267" s="333"/>
      <c r="I267" s="333"/>
      <c r="J267" s="333"/>
      <c r="K267" s="333"/>
      <c r="L267" s="328"/>
      <c r="N267" s="314"/>
      <c r="O267" s="314"/>
      <c r="P267" s="333"/>
      <c r="Q267" s="209"/>
      <c r="R267" s="208"/>
      <c r="S267" s="208"/>
      <c r="T267" s="208"/>
      <c r="U267" s="208"/>
      <c r="V267" s="208"/>
      <c r="W267" s="305"/>
      <c r="X267" s="305"/>
      <c r="Y267" s="208"/>
      <c r="Z267" s="208"/>
    </row>
    <row r="268" spans="1:26" s="330" customFormat="1" x14ac:dyDescent="0.3">
      <c r="A268" s="209"/>
      <c r="B268" s="210"/>
      <c r="C268" s="208"/>
      <c r="D268" s="209"/>
      <c r="E268" s="209"/>
      <c r="F268" s="209"/>
      <c r="G268" s="208"/>
      <c r="H268" s="333"/>
      <c r="I268" s="333"/>
      <c r="J268" s="333"/>
      <c r="K268" s="333"/>
      <c r="L268" s="328"/>
      <c r="N268" s="314"/>
      <c r="O268" s="314"/>
      <c r="P268" s="333"/>
      <c r="Q268" s="209"/>
      <c r="R268" s="208"/>
      <c r="S268" s="208"/>
      <c r="T268" s="208"/>
      <c r="U268" s="208"/>
      <c r="V268" s="208"/>
      <c r="W268" s="305"/>
      <c r="X268" s="305"/>
      <c r="Y268" s="208"/>
      <c r="Z268" s="208"/>
    </row>
    <row r="269" spans="1:26" s="330" customFormat="1" x14ac:dyDescent="0.3">
      <c r="A269" s="209"/>
      <c r="B269" s="210"/>
      <c r="C269" s="208"/>
      <c r="D269" s="209"/>
      <c r="E269" s="209"/>
      <c r="F269" s="209"/>
      <c r="G269" s="208"/>
      <c r="H269" s="333"/>
      <c r="I269" s="333"/>
      <c r="J269" s="333"/>
      <c r="K269" s="333"/>
      <c r="L269" s="328"/>
      <c r="N269" s="314"/>
      <c r="O269" s="314"/>
      <c r="P269" s="333"/>
      <c r="Q269" s="209"/>
      <c r="R269" s="208"/>
      <c r="S269" s="208"/>
      <c r="T269" s="208"/>
      <c r="U269" s="208"/>
      <c r="V269" s="208"/>
      <c r="W269" s="305"/>
      <c r="X269" s="305"/>
      <c r="Y269" s="208"/>
      <c r="Z269" s="208"/>
    </row>
    <row r="270" spans="1:26" s="330" customFormat="1" x14ac:dyDescent="0.3">
      <c r="A270" s="209"/>
      <c r="B270" s="210"/>
      <c r="C270" s="208"/>
      <c r="D270" s="209"/>
      <c r="E270" s="209"/>
      <c r="F270" s="209"/>
      <c r="G270" s="208"/>
      <c r="H270" s="333"/>
      <c r="I270" s="333"/>
      <c r="J270" s="333"/>
      <c r="K270" s="333"/>
      <c r="L270" s="328"/>
      <c r="N270" s="314"/>
      <c r="O270" s="314"/>
      <c r="P270" s="333"/>
      <c r="Q270" s="209"/>
      <c r="R270" s="208"/>
      <c r="S270" s="208"/>
      <c r="T270" s="208"/>
      <c r="U270" s="208"/>
      <c r="V270" s="208"/>
      <c r="W270" s="305"/>
      <c r="X270" s="305"/>
      <c r="Y270" s="208"/>
      <c r="Z270" s="208"/>
    </row>
    <row r="271" spans="1:26" s="330" customFormat="1" x14ac:dyDescent="0.3">
      <c r="A271" s="209"/>
      <c r="B271" s="210"/>
      <c r="C271" s="208"/>
      <c r="D271" s="209"/>
      <c r="E271" s="209"/>
      <c r="F271" s="209"/>
      <c r="G271" s="208"/>
      <c r="H271" s="333"/>
      <c r="I271" s="333"/>
      <c r="J271" s="333"/>
      <c r="K271" s="333"/>
      <c r="L271" s="328"/>
      <c r="N271" s="314"/>
      <c r="O271" s="314"/>
      <c r="P271" s="333"/>
      <c r="Q271" s="209"/>
      <c r="R271" s="208"/>
      <c r="S271" s="208"/>
      <c r="T271" s="208"/>
      <c r="U271" s="208"/>
      <c r="V271" s="208"/>
      <c r="W271" s="305"/>
      <c r="X271" s="305"/>
      <c r="Y271" s="208"/>
      <c r="Z271" s="208"/>
    </row>
    <row r="272" spans="1:26" s="330" customFormat="1" x14ac:dyDescent="0.3">
      <c r="A272" s="209"/>
      <c r="B272" s="210"/>
      <c r="C272" s="208"/>
      <c r="D272" s="209"/>
      <c r="E272" s="209"/>
      <c r="F272" s="209"/>
      <c r="G272" s="208"/>
      <c r="H272" s="333"/>
      <c r="I272" s="333"/>
      <c r="J272" s="333"/>
      <c r="K272" s="333"/>
      <c r="L272" s="328"/>
      <c r="N272" s="314"/>
      <c r="O272" s="314"/>
      <c r="P272" s="333"/>
      <c r="Q272" s="209"/>
      <c r="R272" s="208"/>
      <c r="S272" s="208"/>
      <c r="T272" s="208"/>
      <c r="U272" s="208"/>
      <c r="V272" s="208"/>
      <c r="W272" s="305"/>
      <c r="X272" s="305"/>
      <c r="Y272" s="208"/>
      <c r="Z272" s="208"/>
    </row>
    <row r="273" spans="1:26" s="330" customFormat="1" x14ac:dyDescent="0.3">
      <c r="A273" s="209"/>
      <c r="B273" s="210"/>
      <c r="C273" s="208"/>
      <c r="D273" s="209"/>
      <c r="E273" s="209"/>
      <c r="F273" s="209"/>
      <c r="G273" s="208"/>
      <c r="H273" s="333"/>
      <c r="I273" s="333"/>
      <c r="J273" s="333"/>
      <c r="K273" s="333"/>
      <c r="L273" s="328"/>
      <c r="N273" s="314"/>
      <c r="O273" s="314"/>
      <c r="P273" s="333"/>
      <c r="Q273" s="209"/>
      <c r="R273" s="208"/>
      <c r="S273" s="208"/>
      <c r="T273" s="208"/>
      <c r="U273" s="208"/>
      <c r="V273" s="208"/>
      <c r="W273" s="305"/>
      <c r="X273" s="305"/>
      <c r="Y273" s="208"/>
      <c r="Z273" s="208"/>
    </row>
    <row r="274" spans="1:26" s="330" customFormat="1" x14ac:dyDescent="0.3">
      <c r="A274" s="209"/>
      <c r="B274" s="210"/>
      <c r="C274" s="208"/>
      <c r="D274" s="209"/>
      <c r="E274" s="209"/>
      <c r="F274" s="209"/>
      <c r="G274" s="208"/>
      <c r="H274" s="333"/>
      <c r="I274" s="333"/>
      <c r="J274" s="333"/>
      <c r="K274" s="333"/>
      <c r="L274" s="328"/>
      <c r="N274" s="314"/>
      <c r="O274" s="314"/>
      <c r="P274" s="333"/>
      <c r="Q274" s="209"/>
      <c r="R274" s="208"/>
      <c r="S274" s="208"/>
      <c r="T274" s="208"/>
      <c r="U274" s="208"/>
      <c r="V274" s="208"/>
      <c r="W274" s="305"/>
      <c r="X274" s="305"/>
      <c r="Y274" s="208"/>
      <c r="Z274" s="208"/>
    </row>
    <row r="275" spans="1:26" s="330" customFormat="1" x14ac:dyDescent="0.3">
      <c r="A275" s="209"/>
      <c r="B275" s="210"/>
      <c r="C275" s="208"/>
      <c r="D275" s="209"/>
      <c r="E275" s="209"/>
      <c r="F275" s="209"/>
      <c r="G275" s="208"/>
      <c r="H275" s="333"/>
      <c r="I275" s="333"/>
      <c r="J275" s="333"/>
      <c r="K275" s="333"/>
      <c r="L275" s="328"/>
      <c r="N275" s="314"/>
      <c r="O275" s="314"/>
      <c r="P275" s="333"/>
      <c r="Q275" s="209"/>
      <c r="R275" s="208"/>
      <c r="S275" s="208"/>
      <c r="T275" s="208"/>
      <c r="U275" s="208"/>
      <c r="V275" s="208"/>
      <c r="W275" s="305"/>
      <c r="X275" s="305"/>
      <c r="Y275" s="208"/>
      <c r="Z275" s="208"/>
    </row>
    <row r="276" spans="1:26" s="330" customFormat="1" x14ac:dyDescent="0.3">
      <c r="A276" s="209"/>
      <c r="B276" s="210"/>
      <c r="C276" s="208"/>
      <c r="D276" s="209"/>
      <c r="E276" s="209"/>
      <c r="F276" s="209"/>
      <c r="G276" s="208"/>
      <c r="H276" s="333"/>
      <c r="I276" s="333"/>
      <c r="J276" s="333"/>
      <c r="K276" s="333"/>
      <c r="L276" s="328"/>
      <c r="N276" s="314"/>
      <c r="O276" s="314"/>
      <c r="P276" s="333"/>
      <c r="Q276" s="209"/>
      <c r="R276" s="208"/>
      <c r="S276" s="208"/>
      <c r="T276" s="208"/>
      <c r="U276" s="208"/>
      <c r="V276" s="208"/>
      <c r="W276" s="305"/>
      <c r="X276" s="305"/>
      <c r="Y276" s="208"/>
      <c r="Z276" s="208"/>
    </row>
    <row r="277" spans="1:26" s="330" customFormat="1" x14ac:dyDescent="0.3">
      <c r="A277" s="209"/>
      <c r="B277" s="210"/>
      <c r="C277" s="208"/>
      <c r="D277" s="209"/>
      <c r="E277" s="209"/>
      <c r="F277" s="209"/>
      <c r="G277" s="208"/>
      <c r="H277" s="333"/>
      <c r="I277" s="333"/>
      <c r="J277" s="333"/>
      <c r="K277" s="333"/>
      <c r="L277" s="328"/>
      <c r="N277" s="314"/>
      <c r="O277" s="314"/>
      <c r="P277" s="333"/>
      <c r="Q277" s="209"/>
      <c r="R277" s="208"/>
      <c r="S277" s="208"/>
      <c r="T277" s="208"/>
      <c r="U277" s="208"/>
      <c r="V277" s="208"/>
      <c r="W277" s="305"/>
      <c r="X277" s="305"/>
      <c r="Y277" s="208"/>
      <c r="Z277" s="208"/>
    </row>
    <row r="278" spans="1:26" s="330" customFormat="1" x14ac:dyDescent="0.3">
      <c r="A278" s="209"/>
      <c r="B278" s="210"/>
      <c r="C278" s="208"/>
      <c r="D278" s="209"/>
      <c r="E278" s="209"/>
      <c r="F278" s="209"/>
      <c r="G278" s="208"/>
      <c r="H278" s="333"/>
      <c r="I278" s="333"/>
      <c r="J278" s="333"/>
      <c r="K278" s="333"/>
      <c r="L278" s="328"/>
      <c r="N278" s="314"/>
      <c r="O278" s="314"/>
      <c r="P278" s="333"/>
      <c r="Q278" s="209"/>
      <c r="R278" s="208"/>
      <c r="S278" s="208"/>
      <c r="T278" s="208"/>
      <c r="U278" s="208"/>
      <c r="V278" s="208"/>
      <c r="W278" s="305"/>
      <c r="X278" s="305"/>
      <c r="Y278" s="208"/>
      <c r="Z278" s="208"/>
    </row>
    <row r="279" spans="1:26" s="330" customFormat="1" x14ac:dyDescent="0.3">
      <c r="A279" s="209"/>
      <c r="B279" s="210"/>
      <c r="C279" s="208"/>
      <c r="D279" s="209"/>
      <c r="E279" s="209"/>
      <c r="F279" s="209"/>
      <c r="G279" s="208"/>
      <c r="H279" s="333"/>
      <c r="I279" s="333"/>
      <c r="J279" s="333"/>
      <c r="K279" s="333"/>
      <c r="L279" s="328"/>
      <c r="N279" s="314"/>
      <c r="O279" s="314"/>
      <c r="P279" s="333"/>
      <c r="Q279" s="209"/>
      <c r="R279" s="208"/>
      <c r="S279" s="208"/>
      <c r="T279" s="208"/>
      <c r="U279" s="208"/>
      <c r="V279" s="208"/>
      <c r="W279" s="305"/>
      <c r="X279" s="305"/>
      <c r="Y279" s="208"/>
      <c r="Z279" s="208"/>
    </row>
    <row r="280" spans="1:26" s="330" customFormat="1" x14ac:dyDescent="0.3">
      <c r="A280" s="209"/>
      <c r="B280" s="210"/>
      <c r="C280" s="208"/>
      <c r="D280" s="209"/>
      <c r="E280" s="209"/>
      <c r="F280" s="209"/>
      <c r="G280" s="208"/>
      <c r="H280" s="333"/>
      <c r="I280" s="333"/>
      <c r="J280" s="333"/>
      <c r="K280" s="333"/>
      <c r="L280" s="328"/>
      <c r="N280" s="314"/>
      <c r="O280" s="314"/>
      <c r="P280" s="333"/>
      <c r="Q280" s="209"/>
      <c r="R280" s="208"/>
      <c r="S280" s="208"/>
      <c r="T280" s="208"/>
      <c r="U280" s="208"/>
      <c r="V280" s="208"/>
      <c r="W280" s="305"/>
      <c r="X280" s="305"/>
      <c r="Y280" s="208"/>
      <c r="Z280" s="208"/>
    </row>
    <row r="281" spans="1:26" s="330" customFormat="1" x14ac:dyDescent="0.3">
      <c r="A281" s="209"/>
      <c r="B281" s="210"/>
      <c r="C281" s="208"/>
      <c r="D281" s="209"/>
      <c r="E281" s="209"/>
      <c r="F281" s="209"/>
      <c r="G281" s="208"/>
      <c r="H281" s="333"/>
      <c r="I281" s="333"/>
      <c r="J281" s="333"/>
      <c r="K281" s="333"/>
      <c r="L281" s="328"/>
      <c r="N281" s="314"/>
      <c r="O281" s="314"/>
      <c r="P281" s="333"/>
      <c r="Q281" s="209"/>
      <c r="R281" s="208"/>
      <c r="S281" s="208"/>
      <c r="T281" s="208"/>
      <c r="U281" s="208"/>
      <c r="V281" s="208"/>
      <c r="W281" s="305"/>
      <c r="X281" s="305"/>
      <c r="Y281" s="208"/>
      <c r="Z281" s="208"/>
    </row>
    <row r="282" spans="1:26" s="330" customFormat="1" x14ac:dyDescent="0.3">
      <c r="A282" s="209"/>
      <c r="B282" s="210"/>
      <c r="C282" s="208"/>
      <c r="D282" s="209"/>
      <c r="E282" s="209"/>
      <c r="F282" s="209"/>
      <c r="G282" s="208"/>
      <c r="H282" s="333"/>
      <c r="I282" s="333"/>
      <c r="J282" s="333"/>
      <c r="K282" s="333"/>
      <c r="L282" s="328"/>
      <c r="N282" s="314"/>
      <c r="O282" s="314"/>
      <c r="P282" s="333"/>
      <c r="Q282" s="209"/>
      <c r="R282" s="208"/>
      <c r="S282" s="208"/>
      <c r="T282" s="208"/>
      <c r="U282" s="208"/>
      <c r="V282" s="208"/>
      <c r="W282" s="305"/>
      <c r="X282" s="305"/>
      <c r="Y282" s="208"/>
      <c r="Z282" s="208"/>
    </row>
    <row r="283" spans="1:26" s="330" customFormat="1" x14ac:dyDescent="0.3">
      <c r="A283" s="209"/>
      <c r="B283" s="210"/>
      <c r="C283" s="208"/>
      <c r="D283" s="209"/>
      <c r="E283" s="209"/>
      <c r="F283" s="209"/>
      <c r="G283" s="208"/>
      <c r="H283" s="333"/>
      <c r="I283" s="333"/>
      <c r="J283" s="333"/>
      <c r="K283" s="333"/>
      <c r="L283" s="328"/>
      <c r="N283" s="314"/>
      <c r="O283" s="314"/>
      <c r="P283" s="333"/>
      <c r="Q283" s="209"/>
      <c r="R283" s="208"/>
      <c r="S283" s="208"/>
      <c r="T283" s="208"/>
      <c r="U283" s="208"/>
      <c r="V283" s="208"/>
      <c r="W283" s="305"/>
      <c r="X283" s="305"/>
      <c r="Y283" s="208"/>
      <c r="Z283" s="208"/>
    </row>
    <row r="284" spans="1:26" s="330" customFormat="1" x14ac:dyDescent="0.3">
      <c r="A284" s="209"/>
      <c r="B284" s="210"/>
      <c r="C284" s="208"/>
      <c r="D284" s="209"/>
      <c r="E284" s="209"/>
      <c r="F284" s="209"/>
      <c r="G284" s="208"/>
      <c r="H284" s="333"/>
      <c r="I284" s="333"/>
      <c r="J284" s="333"/>
      <c r="K284" s="333"/>
      <c r="L284" s="328"/>
      <c r="N284" s="314"/>
      <c r="O284" s="314"/>
      <c r="P284" s="333"/>
      <c r="Q284" s="209"/>
      <c r="R284" s="208"/>
      <c r="S284" s="208"/>
      <c r="T284" s="208"/>
      <c r="U284" s="208"/>
      <c r="V284" s="208"/>
      <c r="W284" s="305"/>
      <c r="X284" s="305"/>
      <c r="Y284" s="208"/>
      <c r="Z284" s="208"/>
    </row>
    <row r="285" spans="1:26" s="330" customFormat="1" x14ac:dyDescent="0.3">
      <c r="A285" s="209"/>
      <c r="B285" s="210"/>
      <c r="C285" s="208"/>
      <c r="D285" s="209"/>
      <c r="E285" s="209"/>
      <c r="F285" s="209"/>
      <c r="G285" s="208"/>
      <c r="H285" s="333"/>
      <c r="I285" s="333"/>
      <c r="J285" s="333"/>
      <c r="K285" s="333"/>
      <c r="L285" s="328"/>
      <c r="N285" s="314"/>
      <c r="O285" s="314"/>
      <c r="P285" s="333"/>
      <c r="Q285" s="209"/>
      <c r="R285" s="208"/>
      <c r="S285" s="208"/>
      <c r="T285" s="208"/>
      <c r="U285" s="208"/>
      <c r="V285" s="208"/>
      <c r="W285" s="305"/>
      <c r="X285" s="305"/>
      <c r="Y285" s="208"/>
      <c r="Z285" s="208"/>
    </row>
    <row r="286" spans="1:26" s="330" customFormat="1" x14ac:dyDescent="0.3">
      <c r="A286" s="209"/>
      <c r="B286" s="210"/>
      <c r="C286" s="208"/>
      <c r="D286" s="209"/>
      <c r="E286" s="209"/>
      <c r="F286" s="209"/>
      <c r="G286" s="208"/>
      <c r="H286" s="333"/>
      <c r="I286" s="333"/>
      <c r="J286" s="333"/>
      <c r="K286" s="333"/>
      <c r="L286" s="328"/>
      <c r="N286" s="314"/>
      <c r="O286" s="314"/>
      <c r="P286" s="333"/>
      <c r="Q286" s="209"/>
      <c r="R286" s="208"/>
      <c r="S286" s="208"/>
      <c r="T286" s="208"/>
      <c r="U286" s="208"/>
      <c r="V286" s="208"/>
      <c r="W286" s="305"/>
      <c r="X286" s="305"/>
      <c r="Y286" s="208"/>
      <c r="Z286" s="208"/>
    </row>
    <row r="287" spans="1:26" s="330" customFormat="1" x14ac:dyDescent="0.3">
      <c r="A287" s="209"/>
      <c r="B287" s="210"/>
      <c r="C287" s="208"/>
      <c r="D287" s="209"/>
      <c r="E287" s="209"/>
      <c r="F287" s="209"/>
      <c r="G287" s="208"/>
      <c r="H287" s="333"/>
      <c r="I287" s="333"/>
      <c r="J287" s="333"/>
      <c r="K287" s="333"/>
      <c r="L287" s="328"/>
      <c r="N287" s="314"/>
      <c r="O287" s="314"/>
      <c r="P287" s="333"/>
      <c r="Q287" s="209"/>
      <c r="R287" s="208"/>
      <c r="S287" s="208"/>
      <c r="T287" s="208"/>
      <c r="U287" s="208"/>
      <c r="V287" s="208"/>
      <c r="W287" s="305"/>
      <c r="X287" s="305"/>
      <c r="Y287" s="208"/>
      <c r="Z287" s="208"/>
    </row>
    <row r="288" spans="1:26" s="330" customFormat="1" x14ac:dyDescent="0.3">
      <c r="A288" s="209"/>
      <c r="B288" s="210"/>
      <c r="C288" s="208"/>
      <c r="D288" s="209"/>
      <c r="E288" s="209"/>
      <c r="F288" s="209"/>
      <c r="G288" s="208"/>
      <c r="H288" s="333"/>
      <c r="I288" s="333"/>
      <c r="J288" s="333"/>
      <c r="K288" s="333"/>
      <c r="L288" s="328"/>
      <c r="N288" s="314"/>
      <c r="O288" s="314"/>
      <c r="P288" s="333"/>
      <c r="Q288" s="209"/>
      <c r="R288" s="208"/>
      <c r="S288" s="208"/>
      <c r="T288" s="208"/>
      <c r="U288" s="208"/>
      <c r="V288" s="208"/>
      <c r="W288" s="305"/>
      <c r="X288" s="305"/>
      <c r="Y288" s="208"/>
      <c r="Z288" s="208"/>
    </row>
    <row r="289" spans="1:26" s="330" customFormat="1" x14ac:dyDescent="0.3">
      <c r="A289" s="209"/>
      <c r="B289" s="210"/>
      <c r="C289" s="208"/>
      <c r="D289" s="209"/>
      <c r="E289" s="209"/>
      <c r="F289" s="209"/>
      <c r="G289" s="208"/>
      <c r="H289" s="333"/>
      <c r="I289" s="333"/>
      <c r="J289" s="333"/>
      <c r="K289" s="333"/>
      <c r="L289" s="328"/>
      <c r="N289" s="314"/>
      <c r="O289" s="314"/>
      <c r="P289" s="333"/>
      <c r="Q289" s="209"/>
      <c r="R289" s="208"/>
      <c r="S289" s="208"/>
      <c r="T289" s="208"/>
      <c r="U289" s="208"/>
      <c r="V289" s="208"/>
      <c r="W289" s="305"/>
      <c r="X289" s="305"/>
      <c r="Y289" s="208"/>
      <c r="Z289" s="208"/>
    </row>
    <row r="290" spans="1:26" s="330" customFormat="1" x14ac:dyDescent="0.3">
      <c r="A290" s="209"/>
      <c r="B290" s="210"/>
      <c r="C290" s="208"/>
      <c r="D290" s="209"/>
      <c r="E290" s="209"/>
      <c r="F290" s="209"/>
      <c r="G290" s="208"/>
      <c r="H290" s="333"/>
      <c r="I290" s="333"/>
      <c r="J290" s="333"/>
      <c r="K290" s="333"/>
      <c r="L290" s="328"/>
      <c r="N290" s="314"/>
      <c r="O290" s="314"/>
      <c r="P290" s="333"/>
      <c r="Q290" s="209"/>
      <c r="R290" s="208"/>
      <c r="S290" s="208"/>
      <c r="T290" s="208"/>
      <c r="U290" s="208"/>
      <c r="V290" s="208"/>
      <c r="W290" s="305"/>
      <c r="X290" s="305"/>
      <c r="Y290" s="208"/>
      <c r="Z290" s="208"/>
    </row>
    <row r="291" spans="1:26" s="330" customFormat="1" x14ac:dyDescent="0.3">
      <c r="A291" s="209"/>
      <c r="B291" s="210"/>
      <c r="C291" s="208"/>
      <c r="D291" s="209"/>
      <c r="E291" s="209"/>
      <c r="F291" s="209"/>
      <c r="G291" s="208"/>
      <c r="H291" s="333"/>
      <c r="I291" s="333"/>
      <c r="J291" s="333"/>
      <c r="K291" s="333"/>
      <c r="L291" s="328"/>
      <c r="N291" s="314"/>
      <c r="O291" s="314"/>
      <c r="P291" s="333"/>
      <c r="Q291" s="209"/>
      <c r="R291" s="208"/>
      <c r="S291" s="208"/>
      <c r="T291" s="208"/>
      <c r="U291" s="208"/>
      <c r="V291" s="208"/>
      <c r="W291" s="305"/>
      <c r="X291" s="305"/>
      <c r="Y291" s="208"/>
      <c r="Z291" s="208"/>
    </row>
    <row r="292" spans="1:26" s="330" customFormat="1" x14ac:dyDescent="0.3">
      <c r="A292" s="209"/>
      <c r="B292" s="210"/>
      <c r="C292" s="208"/>
      <c r="D292" s="209"/>
      <c r="E292" s="209"/>
      <c r="F292" s="209"/>
      <c r="G292" s="208"/>
      <c r="H292" s="333"/>
      <c r="I292" s="333"/>
      <c r="J292" s="333"/>
      <c r="K292" s="333"/>
      <c r="L292" s="328"/>
      <c r="N292" s="314"/>
      <c r="O292" s="314"/>
      <c r="P292" s="333"/>
      <c r="Q292" s="209"/>
      <c r="R292" s="208"/>
      <c r="S292" s="208"/>
      <c r="T292" s="208"/>
      <c r="U292" s="208"/>
      <c r="V292" s="208"/>
      <c r="W292" s="305"/>
      <c r="X292" s="305"/>
      <c r="Y292" s="208"/>
      <c r="Z292" s="208"/>
    </row>
    <row r="293" spans="1:26" s="330" customFormat="1" x14ac:dyDescent="0.3">
      <c r="A293" s="209"/>
      <c r="B293" s="210"/>
      <c r="C293" s="208"/>
      <c r="D293" s="209"/>
      <c r="E293" s="209"/>
      <c r="F293" s="209"/>
      <c r="G293" s="208"/>
      <c r="H293" s="333"/>
      <c r="I293" s="333"/>
      <c r="J293" s="333"/>
      <c r="K293" s="333"/>
      <c r="L293" s="328"/>
      <c r="N293" s="314"/>
      <c r="O293" s="314"/>
      <c r="P293" s="333"/>
      <c r="Q293" s="209"/>
      <c r="R293" s="208"/>
      <c r="S293" s="208"/>
      <c r="T293" s="208"/>
      <c r="U293" s="208"/>
      <c r="V293" s="208"/>
      <c r="W293" s="305"/>
      <c r="X293" s="305"/>
      <c r="Y293" s="208"/>
      <c r="Z293" s="208"/>
    </row>
    <row r="294" spans="1:26" s="330" customFormat="1" x14ac:dyDescent="0.3">
      <c r="A294" s="209"/>
      <c r="B294" s="210"/>
      <c r="C294" s="208"/>
      <c r="D294" s="209"/>
      <c r="E294" s="209"/>
      <c r="F294" s="209"/>
      <c r="G294" s="208"/>
      <c r="H294" s="333"/>
      <c r="I294" s="333"/>
      <c r="J294" s="333"/>
      <c r="K294" s="333"/>
      <c r="L294" s="328"/>
      <c r="N294" s="314"/>
      <c r="O294" s="314"/>
      <c r="P294" s="333"/>
      <c r="Q294" s="209"/>
      <c r="R294" s="208"/>
      <c r="S294" s="208"/>
      <c r="T294" s="208"/>
      <c r="U294" s="208"/>
      <c r="V294" s="208"/>
      <c r="W294" s="305"/>
      <c r="X294" s="305"/>
      <c r="Y294" s="208"/>
      <c r="Z294" s="208"/>
    </row>
    <row r="295" spans="1:26" s="330" customFormat="1" x14ac:dyDescent="0.3">
      <c r="A295" s="209"/>
      <c r="B295" s="210"/>
      <c r="C295" s="208"/>
      <c r="D295" s="209"/>
      <c r="E295" s="209"/>
      <c r="F295" s="209"/>
      <c r="G295" s="208"/>
      <c r="H295" s="333"/>
      <c r="I295" s="333"/>
      <c r="J295" s="333"/>
      <c r="K295" s="333"/>
      <c r="L295" s="328"/>
      <c r="N295" s="314"/>
      <c r="O295" s="314"/>
      <c r="P295" s="333"/>
      <c r="Q295" s="209"/>
      <c r="R295" s="208"/>
      <c r="S295" s="208"/>
      <c r="T295" s="208"/>
      <c r="U295" s="208"/>
      <c r="V295" s="208"/>
      <c r="W295" s="305"/>
      <c r="X295" s="305"/>
      <c r="Y295" s="208"/>
      <c r="Z295" s="208"/>
    </row>
    <row r="296" spans="1:26" s="330" customFormat="1" x14ac:dyDescent="0.3">
      <c r="A296" s="209"/>
      <c r="B296" s="210"/>
      <c r="C296" s="208"/>
      <c r="D296" s="209"/>
      <c r="E296" s="209"/>
      <c r="F296" s="209"/>
      <c r="G296" s="208"/>
      <c r="H296" s="333"/>
      <c r="I296" s="333"/>
      <c r="J296" s="333"/>
      <c r="K296" s="333"/>
      <c r="L296" s="328"/>
      <c r="N296" s="314"/>
      <c r="O296" s="314"/>
      <c r="P296" s="333"/>
      <c r="Q296" s="209"/>
      <c r="R296" s="208"/>
      <c r="S296" s="208"/>
      <c r="T296" s="208"/>
      <c r="U296" s="208"/>
      <c r="V296" s="208"/>
      <c r="W296" s="305"/>
      <c r="X296" s="305"/>
      <c r="Y296" s="208"/>
      <c r="Z296" s="208"/>
    </row>
    <row r="297" spans="1:26" s="330" customFormat="1" x14ac:dyDescent="0.3">
      <c r="A297" s="209"/>
      <c r="B297" s="210"/>
      <c r="C297" s="208"/>
      <c r="D297" s="209"/>
      <c r="E297" s="209"/>
      <c r="F297" s="209"/>
      <c r="G297" s="208"/>
      <c r="H297" s="333"/>
      <c r="I297" s="333"/>
      <c r="J297" s="333"/>
      <c r="K297" s="333"/>
      <c r="L297" s="328"/>
      <c r="N297" s="314"/>
      <c r="O297" s="314"/>
      <c r="P297" s="333"/>
      <c r="Q297" s="209"/>
      <c r="R297" s="208"/>
      <c r="S297" s="208"/>
      <c r="T297" s="208"/>
      <c r="U297" s="208"/>
      <c r="V297" s="208"/>
      <c r="W297" s="305"/>
      <c r="X297" s="305"/>
      <c r="Y297" s="208"/>
      <c r="Z297" s="208"/>
    </row>
    <row r="298" spans="1:26" s="330" customFormat="1" x14ac:dyDescent="0.3">
      <c r="A298" s="209"/>
      <c r="B298" s="210"/>
      <c r="C298" s="208"/>
      <c r="D298" s="209"/>
      <c r="E298" s="209"/>
      <c r="F298" s="209"/>
      <c r="G298" s="208"/>
      <c r="H298" s="333"/>
      <c r="I298" s="333"/>
      <c r="J298" s="333"/>
      <c r="K298" s="333"/>
      <c r="L298" s="328"/>
      <c r="N298" s="314"/>
      <c r="O298" s="314"/>
      <c r="P298" s="333"/>
      <c r="Q298" s="209"/>
      <c r="R298" s="208"/>
      <c r="S298" s="208"/>
      <c r="T298" s="208"/>
      <c r="U298" s="208"/>
      <c r="V298" s="208"/>
      <c r="W298" s="305"/>
      <c r="X298" s="305"/>
      <c r="Y298" s="208"/>
      <c r="Z298" s="208"/>
    </row>
    <row r="299" spans="1:26" s="330" customFormat="1" x14ac:dyDescent="0.3">
      <c r="A299" s="209"/>
      <c r="B299" s="210"/>
      <c r="C299" s="208"/>
      <c r="D299" s="209"/>
      <c r="E299" s="209"/>
      <c r="F299" s="209"/>
      <c r="G299" s="208"/>
      <c r="H299" s="333"/>
      <c r="I299" s="333"/>
      <c r="J299" s="333"/>
      <c r="K299" s="333"/>
      <c r="L299" s="328"/>
      <c r="N299" s="314"/>
      <c r="O299" s="314"/>
      <c r="P299" s="333"/>
      <c r="Q299" s="209"/>
      <c r="R299" s="208"/>
      <c r="S299" s="208"/>
      <c r="T299" s="208"/>
      <c r="U299" s="208"/>
      <c r="V299" s="208"/>
      <c r="W299" s="305"/>
      <c r="X299" s="305"/>
      <c r="Y299" s="208"/>
      <c r="Z299" s="208"/>
    </row>
    <row r="300" spans="1:26" s="330" customFormat="1" x14ac:dyDescent="0.3">
      <c r="A300" s="209"/>
      <c r="B300" s="210"/>
      <c r="C300" s="208"/>
      <c r="D300" s="209"/>
      <c r="E300" s="209"/>
      <c r="F300" s="209"/>
      <c r="G300" s="208"/>
      <c r="H300" s="333"/>
      <c r="I300" s="333"/>
      <c r="J300" s="333"/>
      <c r="K300" s="333"/>
      <c r="L300" s="328"/>
      <c r="N300" s="314"/>
      <c r="O300" s="314"/>
      <c r="P300" s="333"/>
      <c r="Q300" s="209"/>
      <c r="R300" s="208"/>
      <c r="S300" s="208"/>
      <c r="T300" s="208"/>
      <c r="U300" s="208"/>
      <c r="V300" s="208"/>
      <c r="W300" s="305"/>
      <c r="X300" s="305"/>
      <c r="Y300" s="208"/>
      <c r="Z300" s="208"/>
    </row>
    <row r="301" spans="1:26" s="330" customFormat="1" x14ac:dyDescent="0.3">
      <c r="A301" s="209"/>
      <c r="B301" s="210"/>
      <c r="C301" s="208"/>
      <c r="D301" s="209"/>
      <c r="E301" s="209"/>
      <c r="F301" s="209"/>
      <c r="G301" s="208"/>
      <c r="H301" s="333"/>
      <c r="I301" s="333"/>
      <c r="J301" s="333"/>
      <c r="K301" s="333"/>
      <c r="L301" s="328"/>
      <c r="N301" s="314"/>
      <c r="O301" s="314"/>
      <c r="P301" s="333"/>
      <c r="Q301" s="209"/>
      <c r="R301" s="208"/>
      <c r="S301" s="208"/>
      <c r="T301" s="208"/>
      <c r="U301" s="208"/>
      <c r="V301" s="208"/>
      <c r="W301" s="305"/>
      <c r="X301" s="305"/>
      <c r="Y301" s="208"/>
      <c r="Z301" s="208"/>
    </row>
    <row r="302" spans="1:26" s="330" customFormat="1" x14ac:dyDescent="0.3">
      <c r="A302" s="209"/>
      <c r="B302" s="210"/>
      <c r="C302" s="208"/>
      <c r="D302" s="209"/>
      <c r="E302" s="209"/>
      <c r="F302" s="209"/>
      <c r="G302" s="208"/>
      <c r="H302" s="333"/>
      <c r="I302" s="333"/>
      <c r="J302" s="333"/>
      <c r="K302" s="333"/>
      <c r="L302" s="328"/>
      <c r="N302" s="314"/>
      <c r="O302" s="314"/>
      <c r="P302" s="333"/>
      <c r="Q302" s="209"/>
      <c r="R302" s="208"/>
      <c r="S302" s="208"/>
      <c r="T302" s="208"/>
      <c r="U302" s="208"/>
      <c r="V302" s="208"/>
      <c r="W302" s="305"/>
      <c r="X302" s="305"/>
      <c r="Y302" s="208"/>
      <c r="Z302" s="208"/>
    </row>
    <row r="303" spans="1:26" s="330" customFormat="1" x14ac:dyDescent="0.3">
      <c r="A303" s="209"/>
      <c r="B303" s="210"/>
      <c r="C303" s="208"/>
      <c r="D303" s="209"/>
      <c r="E303" s="209"/>
      <c r="F303" s="209"/>
      <c r="G303" s="208"/>
      <c r="H303" s="333"/>
      <c r="I303" s="333"/>
      <c r="J303" s="333"/>
      <c r="K303" s="333"/>
      <c r="L303" s="328"/>
      <c r="N303" s="314"/>
      <c r="O303" s="314"/>
      <c r="P303" s="333"/>
      <c r="Q303" s="209"/>
      <c r="R303" s="208"/>
      <c r="S303" s="208"/>
      <c r="T303" s="208"/>
      <c r="U303" s="208"/>
      <c r="V303" s="208"/>
      <c r="W303" s="305"/>
      <c r="X303" s="305"/>
      <c r="Y303" s="208"/>
      <c r="Z303" s="208"/>
    </row>
    <row r="304" spans="1:26" s="330" customFormat="1" x14ac:dyDescent="0.3">
      <c r="A304" s="209"/>
      <c r="B304" s="210"/>
      <c r="C304" s="208"/>
      <c r="D304" s="209"/>
      <c r="E304" s="209"/>
      <c r="F304" s="209"/>
      <c r="G304" s="208"/>
      <c r="H304" s="333"/>
      <c r="I304" s="333"/>
      <c r="J304" s="333"/>
      <c r="K304" s="333"/>
      <c r="L304" s="328"/>
      <c r="N304" s="314"/>
      <c r="O304" s="314"/>
      <c r="P304" s="333"/>
      <c r="Q304" s="209"/>
      <c r="R304" s="208"/>
      <c r="S304" s="208"/>
      <c r="T304" s="208"/>
      <c r="U304" s="208"/>
      <c r="V304" s="208"/>
      <c r="W304" s="305"/>
      <c r="X304" s="305"/>
      <c r="Y304" s="208"/>
      <c r="Z304" s="208"/>
    </row>
    <row r="305" spans="1:26" s="330" customFormat="1" x14ac:dyDescent="0.3">
      <c r="A305" s="209"/>
      <c r="B305" s="210"/>
      <c r="C305" s="208"/>
      <c r="D305" s="209"/>
      <c r="E305" s="209"/>
      <c r="F305" s="209"/>
      <c r="G305" s="208"/>
      <c r="H305" s="333"/>
      <c r="I305" s="333"/>
      <c r="J305" s="333"/>
      <c r="K305" s="333"/>
      <c r="L305" s="328"/>
      <c r="N305" s="314"/>
      <c r="O305" s="314"/>
      <c r="P305" s="333"/>
      <c r="Q305" s="209"/>
      <c r="R305" s="208"/>
      <c r="S305" s="208"/>
      <c r="T305" s="208"/>
      <c r="U305" s="208"/>
      <c r="V305" s="208"/>
      <c r="W305" s="305"/>
      <c r="X305" s="305"/>
      <c r="Y305" s="208"/>
      <c r="Z305" s="208"/>
    </row>
    <row r="306" spans="1:26" s="330" customFormat="1" x14ac:dyDescent="0.3">
      <c r="A306" s="209"/>
      <c r="B306" s="210"/>
      <c r="C306" s="208"/>
      <c r="D306" s="209"/>
      <c r="E306" s="209"/>
      <c r="F306" s="209"/>
      <c r="G306" s="208"/>
      <c r="H306" s="333"/>
      <c r="I306" s="333"/>
      <c r="J306" s="333"/>
      <c r="K306" s="333"/>
      <c r="L306" s="328"/>
      <c r="N306" s="314"/>
      <c r="O306" s="314"/>
      <c r="P306" s="333"/>
      <c r="Q306" s="209"/>
      <c r="R306" s="208"/>
      <c r="S306" s="208"/>
      <c r="T306" s="208"/>
      <c r="U306" s="208"/>
      <c r="V306" s="208"/>
      <c r="W306" s="305"/>
      <c r="X306" s="305"/>
      <c r="Y306" s="208"/>
      <c r="Z306" s="208"/>
    </row>
    <row r="307" spans="1:26" s="330" customFormat="1" x14ac:dyDescent="0.3">
      <c r="A307" s="209"/>
      <c r="B307" s="210"/>
      <c r="C307" s="208"/>
      <c r="D307" s="209"/>
      <c r="E307" s="209"/>
      <c r="F307" s="209"/>
      <c r="G307" s="208"/>
      <c r="H307" s="333"/>
      <c r="I307" s="333"/>
      <c r="J307" s="333"/>
      <c r="K307" s="333"/>
      <c r="L307" s="328"/>
      <c r="N307" s="314"/>
      <c r="O307" s="314"/>
      <c r="P307" s="333"/>
      <c r="Q307" s="209"/>
      <c r="R307" s="208"/>
      <c r="S307" s="208"/>
      <c r="T307" s="208"/>
      <c r="U307" s="208"/>
      <c r="V307" s="208"/>
      <c r="W307" s="305"/>
      <c r="X307" s="305"/>
      <c r="Y307" s="208"/>
      <c r="Z307" s="208"/>
    </row>
    <row r="308" spans="1:26" s="330" customFormat="1" x14ac:dyDescent="0.3">
      <c r="A308" s="209"/>
      <c r="B308" s="210"/>
      <c r="C308" s="208"/>
      <c r="D308" s="209"/>
      <c r="E308" s="209"/>
      <c r="F308" s="209"/>
      <c r="G308" s="208"/>
      <c r="H308" s="333"/>
      <c r="I308" s="333"/>
      <c r="J308" s="333"/>
      <c r="K308" s="333"/>
      <c r="L308" s="328"/>
      <c r="N308" s="314"/>
      <c r="O308" s="314"/>
      <c r="P308" s="333"/>
      <c r="Q308" s="209"/>
      <c r="R308" s="208"/>
      <c r="S308" s="208"/>
      <c r="T308" s="208"/>
      <c r="U308" s="208"/>
      <c r="V308" s="208"/>
      <c r="W308" s="305"/>
      <c r="X308" s="305"/>
      <c r="Y308" s="208"/>
      <c r="Z308" s="208"/>
    </row>
    <row r="309" spans="1:26" s="330" customFormat="1" x14ac:dyDescent="0.3">
      <c r="A309" s="209"/>
      <c r="B309" s="210"/>
      <c r="C309" s="208"/>
      <c r="D309" s="209"/>
      <c r="E309" s="209"/>
      <c r="F309" s="209"/>
      <c r="G309" s="208"/>
      <c r="H309" s="333"/>
      <c r="I309" s="333"/>
      <c r="J309" s="333"/>
      <c r="K309" s="333"/>
      <c r="L309" s="328"/>
      <c r="N309" s="314"/>
      <c r="O309" s="314"/>
      <c r="P309" s="333"/>
      <c r="Q309" s="209"/>
      <c r="R309" s="208"/>
      <c r="S309" s="208"/>
      <c r="T309" s="208"/>
      <c r="U309" s="208"/>
      <c r="V309" s="208"/>
      <c r="W309" s="305"/>
      <c r="X309" s="305"/>
      <c r="Y309" s="208"/>
      <c r="Z309" s="208"/>
    </row>
    <row r="310" spans="1:26" s="330" customFormat="1" x14ac:dyDescent="0.3">
      <c r="A310" s="209"/>
      <c r="B310" s="210"/>
      <c r="C310" s="208"/>
      <c r="D310" s="209"/>
      <c r="E310" s="209"/>
      <c r="F310" s="209"/>
      <c r="G310" s="208"/>
      <c r="H310" s="333"/>
      <c r="I310" s="333"/>
      <c r="J310" s="333"/>
      <c r="K310" s="333"/>
      <c r="L310" s="328"/>
      <c r="N310" s="314"/>
      <c r="O310" s="314"/>
      <c r="P310" s="333"/>
      <c r="Q310" s="209"/>
      <c r="R310" s="208"/>
      <c r="S310" s="208"/>
      <c r="T310" s="208"/>
      <c r="U310" s="208"/>
      <c r="V310" s="208"/>
      <c r="W310" s="305"/>
      <c r="X310" s="305"/>
      <c r="Y310" s="208"/>
      <c r="Z310" s="208"/>
    </row>
    <row r="311" spans="1:26" s="330" customFormat="1" x14ac:dyDescent="0.3">
      <c r="A311" s="209"/>
      <c r="B311" s="210"/>
      <c r="C311" s="208"/>
      <c r="D311" s="209"/>
      <c r="E311" s="209"/>
      <c r="F311" s="209"/>
      <c r="G311" s="208"/>
      <c r="H311" s="333"/>
      <c r="I311" s="333"/>
      <c r="J311" s="333"/>
      <c r="K311" s="333"/>
      <c r="L311" s="328"/>
      <c r="N311" s="314"/>
      <c r="O311" s="314"/>
      <c r="P311" s="333"/>
      <c r="Q311" s="209"/>
      <c r="R311" s="208"/>
      <c r="S311" s="208"/>
      <c r="T311" s="208"/>
      <c r="U311" s="208"/>
      <c r="V311" s="208"/>
      <c r="W311" s="305"/>
      <c r="X311" s="305"/>
      <c r="Y311" s="208"/>
      <c r="Z311" s="208"/>
    </row>
    <row r="312" spans="1:26" s="330" customFormat="1" x14ac:dyDescent="0.3">
      <c r="A312" s="209"/>
      <c r="B312" s="210"/>
      <c r="C312" s="208"/>
      <c r="D312" s="209"/>
      <c r="E312" s="209"/>
      <c r="F312" s="209"/>
      <c r="G312" s="208"/>
      <c r="H312" s="333"/>
      <c r="I312" s="333"/>
      <c r="J312" s="333"/>
      <c r="K312" s="333"/>
      <c r="L312" s="328"/>
      <c r="N312" s="314"/>
      <c r="O312" s="314"/>
      <c r="P312" s="333"/>
      <c r="Q312" s="209"/>
      <c r="R312" s="208"/>
      <c r="S312" s="208"/>
      <c r="T312" s="208"/>
      <c r="U312" s="208"/>
      <c r="V312" s="208"/>
      <c r="W312" s="305"/>
      <c r="X312" s="305"/>
      <c r="Y312" s="208"/>
      <c r="Z312" s="208"/>
    </row>
    <row r="313" spans="1:26" s="330" customFormat="1" x14ac:dyDescent="0.3">
      <c r="A313" s="209"/>
      <c r="B313" s="210"/>
      <c r="C313" s="208"/>
      <c r="D313" s="209"/>
      <c r="E313" s="209"/>
      <c r="F313" s="209"/>
      <c r="G313" s="208"/>
      <c r="H313" s="333"/>
      <c r="I313" s="333"/>
      <c r="J313" s="333"/>
      <c r="K313" s="333"/>
      <c r="L313" s="328"/>
      <c r="N313" s="314"/>
      <c r="O313" s="314"/>
      <c r="P313" s="333"/>
      <c r="Q313" s="209"/>
      <c r="R313" s="208"/>
      <c r="S313" s="208"/>
      <c r="T313" s="208"/>
      <c r="U313" s="208"/>
      <c r="V313" s="208"/>
      <c r="W313" s="305"/>
      <c r="X313" s="305"/>
      <c r="Y313" s="208"/>
      <c r="Z313" s="208"/>
    </row>
    <row r="314" spans="1:26" s="330" customFormat="1" x14ac:dyDescent="0.3">
      <c r="A314" s="209"/>
      <c r="B314" s="210"/>
      <c r="C314" s="208"/>
      <c r="D314" s="209"/>
      <c r="E314" s="209"/>
      <c r="F314" s="209"/>
      <c r="G314" s="208"/>
      <c r="H314" s="333"/>
      <c r="I314" s="333"/>
      <c r="J314" s="333"/>
      <c r="K314" s="333"/>
      <c r="L314" s="328"/>
      <c r="N314" s="314"/>
      <c r="O314" s="314"/>
      <c r="P314" s="333"/>
      <c r="Q314" s="209"/>
      <c r="R314" s="208"/>
      <c r="S314" s="208"/>
      <c r="T314" s="208"/>
      <c r="U314" s="208"/>
      <c r="V314" s="208"/>
      <c r="W314" s="305"/>
      <c r="X314" s="305"/>
      <c r="Y314" s="208"/>
      <c r="Z314" s="208"/>
    </row>
    <row r="315" spans="1:26" s="330" customFormat="1" x14ac:dyDescent="0.3">
      <c r="A315" s="209"/>
      <c r="B315" s="210"/>
      <c r="C315" s="208"/>
      <c r="D315" s="209"/>
      <c r="E315" s="209"/>
      <c r="F315" s="209"/>
      <c r="G315" s="208"/>
      <c r="H315" s="333"/>
      <c r="I315" s="333"/>
      <c r="J315" s="333"/>
      <c r="K315" s="333"/>
      <c r="L315" s="328"/>
      <c r="N315" s="314"/>
      <c r="O315" s="314"/>
      <c r="P315" s="333"/>
      <c r="Q315" s="209"/>
      <c r="R315" s="208"/>
      <c r="S315" s="208"/>
      <c r="T315" s="208"/>
      <c r="U315" s="208"/>
      <c r="V315" s="208"/>
      <c r="W315" s="305"/>
      <c r="X315" s="305"/>
      <c r="Y315" s="208"/>
      <c r="Z315" s="208"/>
    </row>
    <row r="316" spans="1:26" s="330" customFormat="1" x14ac:dyDescent="0.3">
      <c r="A316" s="209"/>
      <c r="B316" s="210"/>
      <c r="C316" s="208"/>
      <c r="D316" s="209"/>
      <c r="E316" s="209"/>
      <c r="F316" s="209"/>
      <c r="G316" s="208"/>
      <c r="H316" s="333"/>
      <c r="I316" s="333"/>
      <c r="J316" s="333"/>
      <c r="K316" s="333"/>
      <c r="L316" s="328"/>
      <c r="N316" s="314"/>
      <c r="O316" s="314"/>
      <c r="P316" s="333"/>
      <c r="Q316" s="209"/>
      <c r="R316" s="208"/>
      <c r="S316" s="208"/>
      <c r="T316" s="208"/>
      <c r="U316" s="208"/>
      <c r="V316" s="208"/>
      <c r="W316" s="305"/>
      <c r="X316" s="305"/>
      <c r="Y316" s="208"/>
      <c r="Z316" s="208"/>
    </row>
  </sheetData>
  <autoFilter ref="A10:Z28" xr:uid="{00000000-0001-0000-0200-000000000000}"/>
  <mergeCells count="23">
    <mergeCell ref="S2:W2"/>
    <mergeCell ref="A3:O3"/>
    <mergeCell ref="A4:O4"/>
    <mergeCell ref="N7:N9"/>
    <mergeCell ref="O7:O9"/>
    <mergeCell ref="A5:Q5"/>
    <mergeCell ref="L7:L9"/>
    <mergeCell ref="M7:M9"/>
    <mergeCell ref="J7:K8"/>
    <mergeCell ref="A1:O1"/>
    <mergeCell ref="A2:O2"/>
    <mergeCell ref="P7:P9"/>
    <mergeCell ref="Q7:Q9"/>
    <mergeCell ref="L6:O6"/>
    <mergeCell ref="A7:A9"/>
    <mergeCell ref="B7:B9"/>
    <mergeCell ref="C7:C9"/>
    <mergeCell ref="D7:D9"/>
    <mergeCell ref="E7:E9"/>
    <mergeCell ref="F7:F9"/>
    <mergeCell ref="G7:G9"/>
    <mergeCell ref="H7:H9"/>
    <mergeCell ref="I8:I9"/>
  </mergeCells>
  <pageMargins left="0.62992125984251968" right="0" top="0.51181102362204722" bottom="0.35433070866141736" header="0.31496062992125984" footer="0.15748031496062992"/>
  <pageSetup paperSize="9" scale="53" orientation="landscape" r:id="rId1"/>
  <headerFooter>
    <oddFooter>&amp;C&amp;"Times New Roman,Regular"Page &amp;P</oddFooter>
  </headerFooter>
  <colBreaks count="1" manualBreakCount="1">
    <brk id="16" max="11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C816A-182A-456B-9DB4-C7EA1F4FA38C}">
  <sheetPr>
    <tabColor rgb="FFFF0000"/>
  </sheetPr>
  <dimension ref="A1:AC49"/>
  <sheetViews>
    <sheetView zoomScale="70" zoomScaleNormal="70" zoomScaleSheetLayoutView="100" workbookViewId="0">
      <selection activeCell="AH11" sqref="AH11"/>
    </sheetView>
  </sheetViews>
  <sheetFormatPr defaultColWidth="8.6640625" defaultRowHeight="13.8" x14ac:dyDescent="0.25"/>
  <cols>
    <col min="1" max="1" width="7.109375" style="669" customWidth="1"/>
    <col min="2" max="2" width="52.109375" style="670" customWidth="1"/>
    <col min="3" max="3" width="20.109375" style="670" customWidth="1"/>
    <col min="4" max="4" width="13.88671875" style="671" customWidth="1"/>
    <col min="5" max="5" width="9.77734375" style="671" hidden="1" customWidth="1"/>
    <col min="6" max="6" width="10.109375" style="671" hidden="1" customWidth="1"/>
    <col min="7" max="7" width="25.33203125" style="672" customWidth="1"/>
    <col min="8" max="8" width="11.6640625" style="673" customWidth="1"/>
    <col min="9" max="9" width="17.88671875" style="673" hidden="1" customWidth="1"/>
    <col min="10" max="11" width="12.5546875" style="674" customWidth="1"/>
    <col min="12" max="12" width="14.44140625" style="674" customWidth="1"/>
    <col min="13" max="13" width="12.33203125" style="674" customWidth="1"/>
    <col min="14" max="14" width="12.5546875" style="674" customWidth="1"/>
    <col min="15" max="15" width="15.88671875" style="674" customWidth="1"/>
    <col min="16" max="16" width="10.5546875" style="603" hidden="1" customWidth="1"/>
    <col min="17" max="17" width="12.21875" style="603" hidden="1" customWidth="1"/>
    <col min="18" max="22" width="8.6640625" style="603" hidden="1" customWidth="1"/>
    <col min="23" max="23" width="12.6640625" style="603" hidden="1" customWidth="1"/>
    <col min="24" max="29" width="8.6640625" style="603" hidden="1" customWidth="1"/>
    <col min="30" max="16384" width="8.6640625" style="603"/>
  </cols>
  <sheetData>
    <row r="1" spans="1:23" ht="27.6" customHeight="1" x14ac:dyDescent="0.25">
      <c r="A1" s="737" t="s">
        <v>897</v>
      </c>
      <c r="B1" s="737"/>
      <c r="C1" s="737"/>
      <c r="D1" s="737"/>
      <c r="E1" s="737"/>
      <c r="F1" s="737"/>
      <c r="G1" s="737"/>
      <c r="H1" s="737"/>
      <c r="I1" s="737"/>
      <c r="J1" s="737"/>
      <c r="K1" s="737"/>
      <c r="L1" s="737"/>
      <c r="M1" s="737"/>
      <c r="N1" s="737"/>
      <c r="O1" s="737"/>
    </row>
    <row r="2" spans="1:23" ht="26.4" customHeight="1" x14ac:dyDescent="0.25">
      <c r="A2" s="738" t="s">
        <v>975</v>
      </c>
      <c r="B2" s="739"/>
      <c r="C2" s="739"/>
      <c r="D2" s="739"/>
      <c r="E2" s="739"/>
      <c r="F2" s="739"/>
      <c r="G2" s="739"/>
      <c r="H2" s="739"/>
      <c r="I2" s="739"/>
      <c r="J2" s="739"/>
      <c r="K2" s="739"/>
      <c r="L2" s="739"/>
      <c r="M2" s="739"/>
      <c r="N2" s="739"/>
      <c r="O2" s="739"/>
    </row>
    <row r="3" spans="1:23" ht="19.95" hidden="1" customHeight="1" x14ac:dyDescent="0.25">
      <c r="A3" s="740" t="s">
        <v>926</v>
      </c>
      <c r="B3" s="740"/>
      <c r="C3" s="740"/>
      <c r="D3" s="740"/>
      <c r="E3" s="740"/>
      <c r="F3" s="740"/>
      <c r="G3" s="740"/>
      <c r="H3" s="740"/>
      <c r="I3" s="740"/>
      <c r="J3" s="740"/>
      <c r="K3" s="740"/>
      <c r="L3" s="740"/>
      <c r="M3" s="740"/>
      <c r="N3" s="740"/>
      <c r="O3" s="740"/>
    </row>
    <row r="4" spans="1:23" ht="29.4" hidden="1" customHeight="1" x14ac:dyDescent="0.25">
      <c r="A4" s="740" t="s">
        <v>927</v>
      </c>
      <c r="B4" s="740"/>
      <c r="C4" s="740"/>
      <c r="D4" s="740"/>
      <c r="E4" s="740"/>
      <c r="F4" s="740"/>
      <c r="G4" s="740"/>
      <c r="H4" s="740"/>
      <c r="I4" s="740"/>
      <c r="J4" s="740"/>
      <c r="K4" s="740"/>
      <c r="L4" s="740"/>
      <c r="M4" s="740"/>
      <c r="N4" s="740"/>
      <c r="O4" s="740"/>
    </row>
    <row r="5" spans="1:23" ht="24" customHeight="1" x14ac:dyDescent="0.25">
      <c r="A5" s="741" t="s">
        <v>914</v>
      </c>
      <c r="B5" s="741"/>
      <c r="C5" s="741"/>
      <c r="D5" s="741"/>
      <c r="E5" s="741"/>
      <c r="F5" s="741"/>
      <c r="G5" s="741"/>
      <c r="H5" s="741"/>
      <c r="I5" s="741"/>
      <c r="J5" s="741"/>
      <c r="K5" s="741"/>
      <c r="L5" s="741"/>
      <c r="M5" s="741"/>
      <c r="N5" s="741"/>
      <c r="O5" s="741"/>
    </row>
    <row r="6" spans="1:23" ht="19.95" customHeight="1" x14ac:dyDescent="0.25">
      <c r="A6" s="604"/>
      <c r="B6" s="605"/>
      <c r="C6" s="605"/>
      <c r="D6" s="606"/>
      <c r="E6" s="606"/>
      <c r="F6" s="606"/>
      <c r="G6" s="607"/>
      <c r="H6" s="605"/>
      <c r="I6" s="605"/>
      <c r="J6" s="608"/>
      <c r="K6" s="608"/>
      <c r="L6" s="608"/>
      <c r="M6" s="608"/>
      <c r="N6" s="742" t="s">
        <v>49</v>
      </c>
      <c r="O6" s="742"/>
    </row>
    <row r="7" spans="1:23" s="609" customFormat="1" ht="25.8" customHeight="1" x14ac:dyDescent="0.3">
      <c r="A7" s="743" t="s">
        <v>928</v>
      </c>
      <c r="B7" s="746" t="s">
        <v>929</v>
      </c>
      <c r="C7" s="746" t="s">
        <v>377</v>
      </c>
      <c r="D7" s="730" t="s">
        <v>930</v>
      </c>
      <c r="E7" s="730" t="s">
        <v>888</v>
      </c>
      <c r="F7" s="730" t="s">
        <v>931</v>
      </c>
      <c r="G7" s="746" t="s">
        <v>932</v>
      </c>
      <c r="H7" s="730" t="s">
        <v>7</v>
      </c>
      <c r="I7" s="675"/>
      <c r="J7" s="734" t="s">
        <v>792</v>
      </c>
      <c r="K7" s="735"/>
      <c r="L7" s="730" t="s">
        <v>791</v>
      </c>
      <c r="M7" s="749" t="s">
        <v>933</v>
      </c>
      <c r="N7" s="727" t="s">
        <v>934</v>
      </c>
      <c r="O7" s="727" t="s">
        <v>5</v>
      </c>
    </row>
    <row r="8" spans="1:23" s="609" customFormat="1" ht="21.6" customHeight="1" x14ac:dyDescent="0.3">
      <c r="A8" s="744"/>
      <c r="B8" s="747"/>
      <c r="C8" s="747"/>
      <c r="D8" s="736"/>
      <c r="E8" s="736"/>
      <c r="F8" s="736"/>
      <c r="G8" s="747"/>
      <c r="H8" s="736"/>
      <c r="I8" s="730"/>
      <c r="J8" s="732" t="s">
        <v>4</v>
      </c>
      <c r="K8" s="732" t="s">
        <v>790</v>
      </c>
      <c r="L8" s="736"/>
      <c r="M8" s="750"/>
      <c r="N8" s="728"/>
      <c r="O8" s="728"/>
    </row>
    <row r="9" spans="1:23" s="609" customFormat="1" ht="30.6" customHeight="1" x14ac:dyDescent="0.3">
      <c r="A9" s="745"/>
      <c r="B9" s="748"/>
      <c r="C9" s="748"/>
      <c r="D9" s="731"/>
      <c r="E9" s="731"/>
      <c r="F9" s="731"/>
      <c r="G9" s="748"/>
      <c r="H9" s="731"/>
      <c r="I9" s="731"/>
      <c r="J9" s="733"/>
      <c r="K9" s="733"/>
      <c r="L9" s="731"/>
      <c r="M9" s="751"/>
      <c r="N9" s="729"/>
      <c r="O9" s="729"/>
      <c r="Q9" s="387" t="s">
        <v>910</v>
      </c>
      <c r="R9" s="387" t="s">
        <v>911</v>
      </c>
      <c r="S9" s="453" t="s">
        <v>912</v>
      </c>
      <c r="T9" s="592" t="s">
        <v>907</v>
      </c>
    </row>
    <row r="10" spans="1:23" s="609" customFormat="1" ht="18.600000000000001" hidden="1" customHeight="1" x14ac:dyDescent="0.3">
      <c r="A10" s="610"/>
      <c r="B10" s="611"/>
      <c r="C10" s="611"/>
      <c r="D10" s="612"/>
      <c r="E10" s="612"/>
      <c r="F10" s="612"/>
      <c r="G10" s="611"/>
      <c r="H10" s="612"/>
      <c r="I10" s="612"/>
      <c r="J10" s="340"/>
      <c r="K10" s="340"/>
      <c r="L10" s="612"/>
      <c r="M10" s="613"/>
      <c r="N10" s="614"/>
      <c r="O10" s="614"/>
      <c r="Q10" s="387"/>
      <c r="R10" s="387"/>
      <c r="S10" s="453"/>
      <c r="T10" s="592"/>
    </row>
    <row r="11" spans="1:23" s="619" customFormat="1" ht="34.799999999999997" customHeight="1" x14ac:dyDescent="0.3">
      <c r="A11" s="615"/>
      <c r="B11" s="616" t="s">
        <v>382</v>
      </c>
      <c r="C11" s="616"/>
      <c r="D11" s="617"/>
      <c r="E11" s="617"/>
      <c r="F11" s="617"/>
      <c r="G11" s="616"/>
      <c r="H11" s="617"/>
      <c r="I11" s="617"/>
      <c r="J11" s="618">
        <f>J12+J48</f>
        <v>126173.151</v>
      </c>
      <c r="K11" s="618">
        <f>K12+K48</f>
        <v>125173.151</v>
      </c>
      <c r="L11" s="618">
        <f>L12+L48</f>
        <v>101116</v>
      </c>
      <c r="M11" s="618">
        <f>M12+M48</f>
        <v>32717.008000000002</v>
      </c>
      <c r="N11" s="618">
        <f>N12+N48</f>
        <v>55451</v>
      </c>
      <c r="O11" s="618">
        <f t="shared" ref="O11:T11" si="0">O12+O48</f>
        <v>0</v>
      </c>
      <c r="P11" s="618" t="e">
        <f t="shared" si="0"/>
        <v>#REF!</v>
      </c>
      <c r="Q11" s="618">
        <f t="shared" si="0"/>
        <v>0</v>
      </c>
      <c r="R11" s="618">
        <f t="shared" si="0"/>
        <v>0</v>
      </c>
      <c r="S11" s="618">
        <f t="shared" si="0"/>
        <v>0</v>
      </c>
      <c r="T11" s="618">
        <f t="shared" si="0"/>
        <v>0</v>
      </c>
      <c r="W11" s="696">
        <f>199.8-55.451-41.166-69.834</f>
        <v>33.349000000000018</v>
      </c>
    </row>
    <row r="12" spans="1:23" ht="52.2" customHeight="1" x14ac:dyDescent="0.3">
      <c r="A12" s="622" t="s">
        <v>383</v>
      </c>
      <c r="B12" s="631" t="s">
        <v>384</v>
      </c>
      <c r="C12" s="632"/>
      <c r="D12" s="633"/>
      <c r="E12" s="633"/>
      <c r="F12" s="633"/>
      <c r="G12" s="634"/>
      <c r="H12" s="635"/>
      <c r="I12" s="635"/>
      <c r="J12" s="678">
        <f>J14+J34+J13</f>
        <v>116173.151</v>
      </c>
      <c r="K12" s="678">
        <f t="shared" ref="K12:N12" si="1">K14+K34+K13</f>
        <v>115173.151</v>
      </c>
      <c r="L12" s="678">
        <f t="shared" si="1"/>
        <v>91116</v>
      </c>
      <c r="M12" s="678">
        <f t="shared" si="1"/>
        <v>25717.008000000002</v>
      </c>
      <c r="N12" s="678">
        <f t="shared" si="1"/>
        <v>52451</v>
      </c>
      <c r="O12" s="636"/>
      <c r="P12" s="637" t="e">
        <f>#REF!-N14-N34</f>
        <v>#REF!</v>
      </c>
      <c r="Q12" s="698"/>
      <c r="R12" s="698"/>
      <c r="S12" s="698"/>
      <c r="T12" s="698"/>
    </row>
    <row r="13" spans="1:23" s="692" customFormat="1" ht="53.4" customHeight="1" x14ac:dyDescent="0.3">
      <c r="A13" s="622" t="s">
        <v>403</v>
      </c>
      <c r="B13" s="687" t="s">
        <v>980</v>
      </c>
      <c r="C13" s="688"/>
      <c r="D13" s="689"/>
      <c r="E13" s="689"/>
      <c r="F13" s="689"/>
      <c r="G13" s="690"/>
      <c r="H13" s="691"/>
      <c r="I13" s="691"/>
      <c r="J13" s="679"/>
      <c r="K13" s="679"/>
      <c r="L13" s="679"/>
      <c r="M13" s="679"/>
      <c r="N13" s="679">
        <v>15466</v>
      </c>
      <c r="O13" s="695" t="s">
        <v>981</v>
      </c>
      <c r="P13" s="693"/>
      <c r="Q13" s="699"/>
      <c r="R13" s="699"/>
      <c r="S13" s="699"/>
      <c r="T13" s="699"/>
    </row>
    <row r="14" spans="1:23" s="692" customFormat="1" ht="24" customHeight="1" x14ac:dyDescent="0.3">
      <c r="A14" s="622" t="s">
        <v>413</v>
      </c>
      <c r="B14" s="687" t="s">
        <v>891</v>
      </c>
      <c r="C14" s="688"/>
      <c r="D14" s="689"/>
      <c r="E14" s="689"/>
      <c r="F14" s="689"/>
      <c r="G14" s="690"/>
      <c r="H14" s="691"/>
      <c r="I14" s="691"/>
      <c r="J14" s="679">
        <f>SUM(J15:J33)</f>
        <v>79283.150999999998</v>
      </c>
      <c r="K14" s="679">
        <f t="shared" ref="K14:N14" si="2">SUM(K15:K33)</f>
        <v>79283.150999999998</v>
      </c>
      <c r="L14" s="679">
        <f t="shared" si="2"/>
        <v>57026</v>
      </c>
      <c r="M14" s="679">
        <f t="shared" si="2"/>
        <v>25717.008000000002</v>
      </c>
      <c r="N14" s="679">
        <f t="shared" si="2"/>
        <v>29185</v>
      </c>
      <c r="O14" s="694"/>
      <c r="Q14" s="699"/>
      <c r="R14" s="699"/>
      <c r="S14" s="699"/>
      <c r="T14" s="699"/>
    </row>
    <row r="15" spans="1:23" ht="36" customHeight="1" x14ac:dyDescent="0.3">
      <c r="A15" s="638">
        <v>1</v>
      </c>
      <c r="B15" s="639" t="s">
        <v>471</v>
      </c>
      <c r="C15" s="623" t="s">
        <v>935</v>
      </c>
      <c r="D15" s="418" t="s">
        <v>30</v>
      </c>
      <c r="E15" s="625">
        <v>7995128</v>
      </c>
      <c r="F15" s="640">
        <v>309</v>
      </c>
      <c r="G15" s="399" t="s">
        <v>392</v>
      </c>
      <c r="H15" s="399" t="s">
        <v>676</v>
      </c>
      <c r="I15" s="625" t="s">
        <v>937</v>
      </c>
      <c r="J15" s="641">
        <v>4710.9390000000003</v>
      </c>
      <c r="K15" s="642">
        <f t="shared" ref="K15:L49" si="3">J15</f>
        <v>4710.9390000000003</v>
      </c>
      <c r="L15" s="643">
        <v>4710</v>
      </c>
      <c r="M15" s="626">
        <v>1650</v>
      </c>
      <c r="N15" s="626">
        <f>L15-M15</f>
        <v>3060</v>
      </c>
      <c r="O15" s="636"/>
      <c r="P15" s="644"/>
      <c r="Q15" s="700"/>
      <c r="R15" s="698"/>
      <c r="S15" s="698"/>
      <c r="T15" s="698"/>
    </row>
    <row r="16" spans="1:23" ht="33" customHeight="1" x14ac:dyDescent="0.3">
      <c r="A16" s="638">
        <v>2</v>
      </c>
      <c r="B16" s="639" t="s">
        <v>144</v>
      </c>
      <c r="C16" s="623" t="s">
        <v>935</v>
      </c>
      <c r="D16" s="418" t="s">
        <v>30</v>
      </c>
      <c r="E16" s="625">
        <v>7991244</v>
      </c>
      <c r="F16" s="640">
        <v>309</v>
      </c>
      <c r="G16" s="399" t="s">
        <v>847</v>
      </c>
      <c r="H16" s="399" t="s">
        <v>676</v>
      </c>
      <c r="I16" s="625" t="s">
        <v>938</v>
      </c>
      <c r="J16" s="641">
        <v>2336.163</v>
      </c>
      <c r="K16" s="642">
        <f t="shared" si="3"/>
        <v>2336.163</v>
      </c>
      <c r="L16" s="643">
        <v>2336</v>
      </c>
      <c r="M16" s="626">
        <v>185.31299999999999</v>
      </c>
      <c r="N16" s="626">
        <v>2150</v>
      </c>
      <c r="O16" s="636"/>
      <c r="P16" s="644"/>
      <c r="Q16" s="700"/>
      <c r="R16" s="698"/>
      <c r="S16" s="698"/>
      <c r="T16" s="698"/>
    </row>
    <row r="17" spans="1:29" ht="31.2" x14ac:dyDescent="0.3">
      <c r="A17" s="638">
        <v>3</v>
      </c>
      <c r="B17" s="639" t="s">
        <v>145</v>
      </c>
      <c r="C17" s="623" t="s">
        <v>935</v>
      </c>
      <c r="D17" s="418" t="s">
        <v>30</v>
      </c>
      <c r="E17" s="638">
        <v>7992023</v>
      </c>
      <c r="F17" s="640">
        <v>309</v>
      </c>
      <c r="G17" s="399" t="s">
        <v>393</v>
      </c>
      <c r="H17" s="399" t="s">
        <v>676</v>
      </c>
      <c r="I17" s="625" t="s">
        <v>939</v>
      </c>
      <c r="J17" s="641">
        <v>11520.611999999999</v>
      </c>
      <c r="K17" s="642">
        <f t="shared" si="3"/>
        <v>11520.611999999999</v>
      </c>
      <c r="L17" s="643">
        <v>11520</v>
      </c>
      <c r="M17" s="626">
        <v>8336.6949999999997</v>
      </c>
      <c r="N17" s="626">
        <v>3183</v>
      </c>
      <c r="O17" s="636"/>
      <c r="P17" s="644"/>
      <c r="Q17" s="700"/>
      <c r="R17" s="698"/>
      <c r="S17" s="698"/>
      <c r="T17" s="698"/>
    </row>
    <row r="18" spans="1:29" ht="31.2" x14ac:dyDescent="0.3">
      <c r="A18" s="638">
        <v>4</v>
      </c>
      <c r="B18" s="639" t="s">
        <v>164</v>
      </c>
      <c r="C18" s="623" t="s">
        <v>935</v>
      </c>
      <c r="D18" s="417" t="s">
        <v>32</v>
      </c>
      <c r="E18" s="645">
        <v>8003778</v>
      </c>
      <c r="F18" s="640">
        <v>309</v>
      </c>
      <c r="G18" s="399" t="s">
        <v>860</v>
      </c>
      <c r="H18" s="399" t="s">
        <v>676</v>
      </c>
      <c r="I18" s="625" t="s">
        <v>940</v>
      </c>
      <c r="J18" s="641">
        <v>3800</v>
      </c>
      <c r="K18" s="642">
        <f t="shared" si="3"/>
        <v>3800</v>
      </c>
      <c r="L18" s="643">
        <v>3800</v>
      </c>
      <c r="M18" s="626">
        <v>1300</v>
      </c>
      <c r="N18" s="626">
        <f t="shared" ref="N18:N26" si="4">L18-M18</f>
        <v>2500</v>
      </c>
      <c r="O18" s="636"/>
      <c r="P18" s="644"/>
      <c r="Q18" s="700"/>
      <c r="R18" s="698"/>
      <c r="S18" s="698"/>
      <c r="T18" s="698"/>
    </row>
    <row r="19" spans="1:29" ht="31.2" x14ac:dyDescent="0.3">
      <c r="A19" s="638">
        <v>5</v>
      </c>
      <c r="B19" s="639" t="s">
        <v>941</v>
      </c>
      <c r="C19" s="623" t="s">
        <v>935</v>
      </c>
      <c r="D19" s="417" t="s">
        <v>32</v>
      </c>
      <c r="E19" s="645">
        <v>7992713</v>
      </c>
      <c r="F19" s="640">
        <v>309</v>
      </c>
      <c r="G19" s="399" t="s">
        <v>391</v>
      </c>
      <c r="H19" s="399" t="s">
        <v>676</v>
      </c>
      <c r="I19" s="625" t="s">
        <v>942</v>
      </c>
      <c r="J19" s="641">
        <v>2335.6480000000001</v>
      </c>
      <c r="K19" s="642">
        <f t="shared" si="3"/>
        <v>2335.6480000000001</v>
      </c>
      <c r="L19" s="643">
        <v>2335</v>
      </c>
      <c r="M19" s="626">
        <v>800</v>
      </c>
      <c r="N19" s="626">
        <f t="shared" si="4"/>
        <v>1535</v>
      </c>
      <c r="O19" s="636"/>
      <c r="P19" s="644"/>
      <c r="Q19" s="700"/>
      <c r="R19" s="698"/>
      <c r="S19" s="698"/>
      <c r="T19" s="698"/>
    </row>
    <row r="20" spans="1:29" ht="31.2" x14ac:dyDescent="0.3">
      <c r="A20" s="638">
        <v>6</v>
      </c>
      <c r="B20" s="639" t="s">
        <v>173</v>
      </c>
      <c r="C20" s="623" t="s">
        <v>935</v>
      </c>
      <c r="D20" s="417" t="s">
        <v>34</v>
      </c>
      <c r="E20" s="625">
        <v>8005995</v>
      </c>
      <c r="F20" s="640">
        <v>309</v>
      </c>
      <c r="G20" s="399" t="s">
        <v>395</v>
      </c>
      <c r="H20" s="399" t="s">
        <v>676</v>
      </c>
      <c r="I20" s="625" t="s">
        <v>943</v>
      </c>
      <c r="J20" s="641">
        <v>27754.789000000001</v>
      </c>
      <c r="K20" s="642">
        <f t="shared" si="3"/>
        <v>27754.789000000001</v>
      </c>
      <c r="L20" s="643">
        <v>5500</v>
      </c>
      <c r="M20" s="626">
        <v>2200</v>
      </c>
      <c r="N20" s="626">
        <f>L20-M20</f>
        <v>3300</v>
      </c>
      <c r="O20" s="636"/>
      <c r="P20" s="644"/>
      <c r="Q20" s="700"/>
      <c r="R20" s="698"/>
      <c r="S20" s="698"/>
      <c r="T20" s="698"/>
    </row>
    <row r="21" spans="1:29" ht="31.2" x14ac:dyDescent="0.3">
      <c r="A21" s="638">
        <v>7</v>
      </c>
      <c r="B21" s="639" t="s">
        <v>944</v>
      </c>
      <c r="C21" s="623" t="s">
        <v>935</v>
      </c>
      <c r="D21" s="417" t="s">
        <v>34</v>
      </c>
      <c r="E21" s="624">
        <v>8006533</v>
      </c>
      <c r="F21" s="646" t="s">
        <v>945</v>
      </c>
      <c r="G21" s="399" t="s">
        <v>390</v>
      </c>
      <c r="H21" s="399" t="s">
        <v>44</v>
      </c>
      <c r="I21" s="624" t="s">
        <v>946</v>
      </c>
      <c r="J21" s="647">
        <v>2900</v>
      </c>
      <c r="K21" s="642">
        <f t="shared" si="3"/>
        <v>2900</v>
      </c>
      <c r="L21" s="643">
        <v>2900</v>
      </c>
      <c r="M21" s="626">
        <v>974.15700000000004</v>
      </c>
      <c r="N21" s="626">
        <v>1925</v>
      </c>
      <c r="O21" s="636"/>
      <c r="P21" s="644"/>
      <c r="Q21" s="700"/>
      <c r="R21" s="698"/>
      <c r="S21" s="698"/>
      <c r="T21" s="698"/>
    </row>
    <row r="22" spans="1:29" ht="49.8" x14ac:dyDescent="0.3">
      <c r="A22" s="638">
        <v>8</v>
      </c>
      <c r="B22" s="416" t="s">
        <v>107</v>
      </c>
      <c r="C22" s="623" t="s">
        <v>935</v>
      </c>
      <c r="D22" s="399" t="s">
        <v>387</v>
      </c>
      <c r="E22" s="648">
        <v>8023629</v>
      </c>
      <c r="F22" s="646" t="s">
        <v>936</v>
      </c>
      <c r="G22" s="399" t="s">
        <v>858</v>
      </c>
      <c r="H22" s="399" t="s">
        <v>386</v>
      </c>
      <c r="I22" s="625" t="s">
        <v>947</v>
      </c>
      <c r="J22" s="641">
        <v>3000</v>
      </c>
      <c r="K22" s="642">
        <f t="shared" si="3"/>
        <v>3000</v>
      </c>
      <c r="L22" s="643">
        <v>3000</v>
      </c>
      <c r="M22" s="626">
        <v>850</v>
      </c>
      <c r="N22" s="677">
        <v>1228</v>
      </c>
      <c r="O22" s="636" t="s">
        <v>861</v>
      </c>
      <c r="P22" s="649">
        <f t="shared" ref="P22:P27" si="5">L22-M22-N22</f>
        <v>922</v>
      </c>
      <c r="Q22" s="700"/>
      <c r="R22" s="698"/>
      <c r="S22" s="698"/>
      <c r="T22" s="698"/>
    </row>
    <row r="23" spans="1:29" ht="31.2" x14ac:dyDescent="0.3">
      <c r="A23" s="638">
        <v>9</v>
      </c>
      <c r="B23" s="411" t="s">
        <v>75</v>
      </c>
      <c r="C23" s="623" t="s">
        <v>935</v>
      </c>
      <c r="D23" s="399" t="s">
        <v>24</v>
      </c>
      <c r="E23" s="648">
        <v>8023628</v>
      </c>
      <c r="F23" s="640">
        <v>283</v>
      </c>
      <c r="G23" s="399" t="s">
        <v>772</v>
      </c>
      <c r="H23" s="399" t="s">
        <v>386</v>
      </c>
      <c r="I23" s="625" t="s">
        <v>948</v>
      </c>
      <c r="J23" s="641">
        <v>2600</v>
      </c>
      <c r="K23" s="642">
        <f t="shared" si="3"/>
        <v>2600</v>
      </c>
      <c r="L23" s="642">
        <f t="shared" si="3"/>
        <v>2600</v>
      </c>
      <c r="M23" s="626">
        <v>1645</v>
      </c>
      <c r="N23" s="677">
        <f>L23-M23</f>
        <v>955</v>
      </c>
      <c r="O23" s="636"/>
      <c r="P23" s="649">
        <f t="shared" si="5"/>
        <v>0</v>
      </c>
      <c r="Q23" s="700"/>
      <c r="R23" s="698"/>
      <c r="S23" s="698"/>
      <c r="T23" s="698"/>
    </row>
    <row r="24" spans="1:29" ht="58.8" customHeight="1" x14ac:dyDescent="0.3">
      <c r="A24" s="638">
        <v>10</v>
      </c>
      <c r="B24" s="411" t="s">
        <v>721</v>
      </c>
      <c r="C24" s="623" t="s">
        <v>935</v>
      </c>
      <c r="D24" s="399" t="s">
        <v>27</v>
      </c>
      <c r="E24" s="648">
        <v>8022233</v>
      </c>
      <c r="F24" s="646" t="s">
        <v>936</v>
      </c>
      <c r="G24" s="399" t="s">
        <v>887</v>
      </c>
      <c r="H24" s="399" t="s">
        <v>386</v>
      </c>
      <c r="I24" s="625" t="s">
        <v>949</v>
      </c>
      <c r="J24" s="641">
        <v>3200</v>
      </c>
      <c r="K24" s="642">
        <f t="shared" si="3"/>
        <v>3200</v>
      </c>
      <c r="L24" s="642">
        <f t="shared" si="3"/>
        <v>3200</v>
      </c>
      <c r="M24" s="626">
        <v>1500</v>
      </c>
      <c r="N24" s="677">
        <v>1000</v>
      </c>
      <c r="O24" s="636" t="s">
        <v>861</v>
      </c>
      <c r="P24" s="649">
        <f t="shared" si="5"/>
        <v>700</v>
      </c>
      <c r="Q24" s="700"/>
      <c r="R24" s="698"/>
      <c r="S24" s="698"/>
      <c r="T24" s="698"/>
    </row>
    <row r="25" spans="1:29" ht="31.2" x14ac:dyDescent="0.3">
      <c r="A25" s="638">
        <v>11</v>
      </c>
      <c r="B25" s="416" t="s">
        <v>950</v>
      </c>
      <c r="C25" s="623" t="s">
        <v>935</v>
      </c>
      <c r="D25" s="399" t="s">
        <v>35</v>
      </c>
      <c r="E25" s="648">
        <v>8022246</v>
      </c>
      <c r="F25" s="640">
        <v>309</v>
      </c>
      <c r="G25" s="399" t="s">
        <v>903</v>
      </c>
      <c r="H25" s="638" t="s">
        <v>386</v>
      </c>
      <c r="I25" s="625" t="s">
        <v>951</v>
      </c>
      <c r="J25" s="641">
        <v>3000</v>
      </c>
      <c r="K25" s="642">
        <f t="shared" si="3"/>
        <v>3000</v>
      </c>
      <c r="L25" s="642">
        <f t="shared" si="3"/>
        <v>3000</v>
      </c>
      <c r="M25" s="626">
        <v>1935.8430000000001</v>
      </c>
      <c r="N25" s="677">
        <v>1064</v>
      </c>
      <c r="O25" s="636"/>
      <c r="P25" s="649">
        <f t="shared" si="5"/>
        <v>0.15699999999992542</v>
      </c>
      <c r="Q25" s="700"/>
      <c r="R25" s="698"/>
      <c r="S25" s="698"/>
      <c r="T25" s="698"/>
    </row>
    <row r="26" spans="1:29" ht="31.2" x14ac:dyDescent="0.3">
      <c r="A26" s="638">
        <v>12</v>
      </c>
      <c r="B26" s="578" t="s">
        <v>904</v>
      </c>
      <c r="C26" s="623" t="s">
        <v>935</v>
      </c>
      <c r="D26" s="574" t="s">
        <v>387</v>
      </c>
      <c r="E26" s="648">
        <v>8029466</v>
      </c>
      <c r="F26" s="640">
        <v>309</v>
      </c>
      <c r="G26" s="574" t="s">
        <v>388</v>
      </c>
      <c r="H26" s="574" t="s">
        <v>386</v>
      </c>
      <c r="I26" s="625" t="s">
        <v>952</v>
      </c>
      <c r="J26" s="641">
        <v>875</v>
      </c>
      <c r="K26" s="642">
        <f t="shared" si="3"/>
        <v>875</v>
      </c>
      <c r="L26" s="642">
        <f t="shared" si="3"/>
        <v>875</v>
      </c>
      <c r="M26" s="626">
        <v>450</v>
      </c>
      <c r="N26" s="677">
        <f t="shared" si="4"/>
        <v>425</v>
      </c>
      <c r="O26" s="636"/>
      <c r="P26" s="649">
        <f t="shared" si="5"/>
        <v>0</v>
      </c>
      <c r="Q26" s="700"/>
      <c r="R26" s="698"/>
      <c r="S26" s="698"/>
      <c r="T26" s="698"/>
      <c r="W26" s="657" t="s">
        <v>992</v>
      </c>
    </row>
    <row r="27" spans="1:29" ht="49.8" x14ac:dyDescent="0.3">
      <c r="A27" s="638">
        <v>13</v>
      </c>
      <c r="B27" s="411" t="s">
        <v>857</v>
      </c>
      <c r="C27" s="623" t="s">
        <v>935</v>
      </c>
      <c r="D27" s="399" t="s">
        <v>27</v>
      </c>
      <c r="E27" s="648">
        <v>8025352</v>
      </c>
      <c r="F27" s="646" t="s">
        <v>936</v>
      </c>
      <c r="G27" s="399" t="s">
        <v>858</v>
      </c>
      <c r="H27" s="399" t="s">
        <v>386</v>
      </c>
      <c r="I27" s="625" t="s">
        <v>953</v>
      </c>
      <c r="J27" s="641">
        <v>3100</v>
      </c>
      <c r="K27" s="642">
        <f t="shared" si="3"/>
        <v>3100</v>
      </c>
      <c r="L27" s="642">
        <f t="shared" si="3"/>
        <v>3100</v>
      </c>
      <c r="M27" s="626">
        <v>1390</v>
      </c>
      <c r="N27" s="677">
        <v>1210</v>
      </c>
      <c r="O27" s="636" t="s">
        <v>861</v>
      </c>
      <c r="P27" s="649">
        <f t="shared" si="5"/>
        <v>500</v>
      </c>
      <c r="Q27" s="700"/>
      <c r="R27" s="698"/>
      <c r="S27" s="698"/>
      <c r="T27" s="698"/>
      <c r="V27" s="703">
        <v>2085.3000000000002</v>
      </c>
      <c r="W27" s="703" t="s">
        <v>913</v>
      </c>
      <c r="X27" s="703"/>
      <c r="Y27" s="703"/>
      <c r="Z27" s="703"/>
      <c r="AA27" s="703"/>
      <c r="AB27" s="703"/>
      <c r="AC27" s="703">
        <v>2085.3000000000002</v>
      </c>
    </row>
    <row r="28" spans="1:29" ht="34.799999999999997" customHeight="1" x14ac:dyDescent="0.3">
      <c r="A28" s="638">
        <v>14</v>
      </c>
      <c r="B28" s="650" t="s">
        <v>81</v>
      </c>
      <c r="C28" s="651" t="s">
        <v>711</v>
      </c>
      <c r="D28" s="399" t="s">
        <v>24</v>
      </c>
      <c r="E28" s="648"/>
      <c r="F28" s="646"/>
      <c r="G28" s="399" t="s">
        <v>954</v>
      </c>
      <c r="H28" s="399" t="s">
        <v>386</v>
      </c>
      <c r="I28" s="625"/>
      <c r="J28" s="652">
        <v>1500</v>
      </c>
      <c r="K28" s="652">
        <v>1500</v>
      </c>
      <c r="L28" s="652">
        <v>1500</v>
      </c>
      <c r="M28" s="653">
        <v>450</v>
      </c>
      <c r="N28" s="626">
        <f t="shared" ref="N28:N33" si="6">L28-M28</f>
        <v>1050</v>
      </c>
      <c r="O28" s="636"/>
      <c r="P28" s="644"/>
      <c r="Q28" s="700"/>
      <c r="R28" s="698"/>
      <c r="S28" s="698"/>
      <c r="T28" s="698"/>
      <c r="V28" s="703">
        <v>550</v>
      </c>
      <c r="W28" s="703" t="s">
        <v>993</v>
      </c>
      <c r="X28" s="703"/>
      <c r="Y28" s="703"/>
      <c r="Z28" s="703"/>
      <c r="AA28" s="703"/>
      <c r="AB28" s="703"/>
      <c r="AC28" s="703"/>
    </row>
    <row r="29" spans="1:29" ht="40.799999999999997" customHeight="1" x14ac:dyDescent="0.3">
      <c r="A29" s="638">
        <v>15</v>
      </c>
      <c r="B29" s="650" t="s">
        <v>955</v>
      </c>
      <c r="C29" s="651" t="s">
        <v>715</v>
      </c>
      <c r="D29" s="399" t="s">
        <v>31</v>
      </c>
      <c r="E29" s="648"/>
      <c r="F29" s="646"/>
      <c r="G29" s="399" t="s">
        <v>954</v>
      </c>
      <c r="H29" s="399" t="s">
        <v>386</v>
      </c>
      <c r="I29" s="625"/>
      <c r="J29" s="652">
        <v>1500</v>
      </c>
      <c r="K29" s="652">
        <v>1500</v>
      </c>
      <c r="L29" s="652">
        <v>1500</v>
      </c>
      <c r="M29" s="653">
        <v>450</v>
      </c>
      <c r="N29" s="626">
        <f t="shared" si="6"/>
        <v>1050</v>
      </c>
      <c r="O29" s="636"/>
      <c r="P29" s="644"/>
      <c r="Q29" s="700"/>
      <c r="R29" s="698"/>
      <c r="S29" s="698"/>
      <c r="T29" s="698"/>
    </row>
    <row r="30" spans="1:29" ht="31.8" customHeight="1" x14ac:dyDescent="0.3">
      <c r="A30" s="638">
        <v>16</v>
      </c>
      <c r="B30" s="650" t="s">
        <v>902</v>
      </c>
      <c r="C30" s="651" t="s">
        <v>783</v>
      </c>
      <c r="D30" s="399" t="s">
        <v>24</v>
      </c>
      <c r="E30" s="648"/>
      <c r="F30" s="646"/>
      <c r="G30" s="399" t="s">
        <v>956</v>
      </c>
      <c r="H30" s="399" t="s">
        <v>386</v>
      </c>
      <c r="I30" s="625"/>
      <c r="J30" s="652">
        <v>700</v>
      </c>
      <c r="K30" s="652">
        <v>700</v>
      </c>
      <c r="L30" s="652">
        <v>700</v>
      </c>
      <c r="M30" s="653">
        <v>250</v>
      </c>
      <c r="N30" s="626">
        <f t="shared" si="6"/>
        <v>450</v>
      </c>
      <c r="O30" s="636"/>
      <c r="P30" s="644"/>
      <c r="Q30" s="700"/>
      <c r="R30" s="698"/>
      <c r="S30" s="698"/>
      <c r="T30" s="698"/>
    </row>
    <row r="31" spans="1:29" ht="31.2" x14ac:dyDescent="0.3">
      <c r="A31" s="638">
        <v>17</v>
      </c>
      <c r="B31" s="650" t="s">
        <v>805</v>
      </c>
      <c r="C31" s="651" t="s">
        <v>727</v>
      </c>
      <c r="D31" s="399" t="s">
        <v>37</v>
      </c>
      <c r="E31" s="648"/>
      <c r="F31" s="646"/>
      <c r="G31" s="399" t="s">
        <v>957</v>
      </c>
      <c r="H31" s="399" t="s">
        <v>386</v>
      </c>
      <c r="I31" s="625"/>
      <c r="J31" s="652">
        <v>2200</v>
      </c>
      <c r="K31" s="652">
        <v>2200</v>
      </c>
      <c r="L31" s="652">
        <v>2200</v>
      </c>
      <c r="M31" s="653">
        <v>650</v>
      </c>
      <c r="N31" s="626">
        <f t="shared" si="6"/>
        <v>1550</v>
      </c>
      <c r="O31" s="636"/>
      <c r="P31" s="644"/>
      <c r="Q31" s="700"/>
      <c r="R31" s="698"/>
      <c r="S31" s="698"/>
      <c r="T31" s="698"/>
    </row>
    <row r="32" spans="1:29" ht="15.6" x14ac:dyDescent="0.3">
      <c r="A32" s="638">
        <v>18</v>
      </c>
      <c r="B32" s="650" t="s">
        <v>841</v>
      </c>
      <c r="C32" s="651" t="s">
        <v>725</v>
      </c>
      <c r="D32" s="399" t="s">
        <v>35</v>
      </c>
      <c r="E32" s="648"/>
      <c r="F32" s="646"/>
      <c r="G32" s="399" t="s">
        <v>956</v>
      </c>
      <c r="H32" s="399" t="s">
        <v>386</v>
      </c>
      <c r="I32" s="625"/>
      <c r="J32" s="652">
        <v>550</v>
      </c>
      <c r="K32" s="652">
        <v>550</v>
      </c>
      <c r="L32" s="652">
        <v>550</v>
      </c>
      <c r="M32" s="653">
        <v>200</v>
      </c>
      <c r="N32" s="626">
        <f t="shared" si="6"/>
        <v>350</v>
      </c>
      <c r="O32" s="636"/>
      <c r="P32" s="644"/>
      <c r="Q32" s="700"/>
      <c r="R32" s="698"/>
      <c r="S32" s="698"/>
      <c r="T32" s="698"/>
    </row>
    <row r="33" spans="1:21" ht="15.6" x14ac:dyDescent="0.3">
      <c r="A33" s="638">
        <v>19</v>
      </c>
      <c r="B33" s="650" t="s">
        <v>839</v>
      </c>
      <c r="C33" s="651" t="s">
        <v>716</v>
      </c>
      <c r="D33" s="399" t="s">
        <v>34</v>
      </c>
      <c r="E33" s="648"/>
      <c r="F33" s="646"/>
      <c r="G33" s="399" t="s">
        <v>958</v>
      </c>
      <c r="H33" s="399" t="s">
        <v>386</v>
      </c>
      <c r="I33" s="625"/>
      <c r="J33" s="652">
        <v>1700</v>
      </c>
      <c r="K33" s="652">
        <v>1700</v>
      </c>
      <c r="L33" s="652">
        <v>1700</v>
      </c>
      <c r="M33" s="653">
        <v>500</v>
      </c>
      <c r="N33" s="626">
        <f t="shared" si="6"/>
        <v>1200</v>
      </c>
      <c r="O33" s="636"/>
      <c r="P33" s="644"/>
      <c r="Q33" s="700"/>
      <c r="R33" s="698"/>
      <c r="S33" s="698"/>
      <c r="T33" s="698"/>
    </row>
    <row r="34" spans="1:21" s="685" customFormat="1" ht="22.8" customHeight="1" x14ac:dyDescent="0.3">
      <c r="A34" s="622" t="s">
        <v>483</v>
      </c>
      <c r="B34" s="680" t="s">
        <v>959</v>
      </c>
      <c r="C34" s="681"/>
      <c r="D34" s="406"/>
      <c r="E34" s="682"/>
      <c r="F34" s="683"/>
      <c r="G34" s="406"/>
      <c r="H34" s="406"/>
      <c r="I34" s="684"/>
      <c r="J34" s="629">
        <f>SUM(J35:J47)</f>
        <v>36890</v>
      </c>
      <c r="K34" s="629">
        <f>SUM(K35:K47)</f>
        <v>35890</v>
      </c>
      <c r="L34" s="629">
        <f>SUM(L35:L47)</f>
        <v>34090</v>
      </c>
      <c r="M34" s="629">
        <f>SUM(M35:M47)</f>
        <v>0</v>
      </c>
      <c r="N34" s="629">
        <f>SUM(N35:N47)</f>
        <v>7800</v>
      </c>
      <c r="O34" s="629"/>
      <c r="P34" s="629">
        <f t="shared" ref="P34:S34" si="7">SUM(P35:P47)</f>
        <v>0</v>
      </c>
      <c r="Q34" s="629">
        <f t="shared" si="7"/>
        <v>28090</v>
      </c>
      <c r="R34" s="629">
        <f t="shared" si="7"/>
        <v>13</v>
      </c>
      <c r="S34" s="629">
        <f t="shared" si="7"/>
        <v>5</v>
      </c>
      <c r="T34" s="701">
        <f>S34/R34*100</f>
        <v>38.461538461538467</v>
      </c>
    </row>
    <row r="35" spans="1:21" ht="31.2" x14ac:dyDescent="0.3">
      <c r="A35" s="638">
        <v>1</v>
      </c>
      <c r="B35" s="423" t="s">
        <v>977</v>
      </c>
      <c r="C35" s="623" t="s">
        <v>935</v>
      </c>
      <c r="D35" s="399" t="s">
        <v>27</v>
      </c>
      <c r="E35" s="648"/>
      <c r="F35" s="646"/>
      <c r="G35" s="399"/>
      <c r="H35" s="399" t="s">
        <v>918</v>
      </c>
      <c r="I35" s="625"/>
      <c r="J35" s="628">
        <v>1490</v>
      </c>
      <c r="K35" s="628">
        <v>1490</v>
      </c>
      <c r="L35" s="628">
        <v>1490</v>
      </c>
      <c r="M35" s="628"/>
      <c r="N35" s="628">
        <v>400</v>
      </c>
      <c r="O35" s="636"/>
      <c r="P35" s="644"/>
      <c r="Q35" s="700">
        <f>K35-N35</f>
        <v>1090</v>
      </c>
      <c r="R35" s="698">
        <v>1</v>
      </c>
      <c r="S35" s="698"/>
      <c r="T35" s="698"/>
    </row>
    <row r="36" spans="1:21" s="657" customFormat="1" ht="31.2" x14ac:dyDescent="0.3">
      <c r="A36" s="638">
        <v>2</v>
      </c>
      <c r="B36" s="686" t="s">
        <v>155</v>
      </c>
      <c r="C36" s="623" t="s">
        <v>935</v>
      </c>
      <c r="D36" s="660" t="s">
        <v>31</v>
      </c>
      <c r="E36" s="654"/>
      <c r="F36" s="655"/>
      <c r="G36" s="399" t="s">
        <v>787</v>
      </c>
      <c r="H36" s="399" t="s">
        <v>918</v>
      </c>
      <c r="I36" s="656"/>
      <c r="J36" s="661">
        <v>1000</v>
      </c>
      <c r="K36" s="661">
        <v>500</v>
      </c>
      <c r="L36" s="628">
        <v>500</v>
      </c>
      <c r="M36" s="621"/>
      <c r="N36" s="628">
        <v>300</v>
      </c>
      <c r="O36" s="630"/>
      <c r="P36" s="658"/>
      <c r="Q36" s="700">
        <f t="shared" ref="Q36:Q47" si="8">K36-N36</f>
        <v>200</v>
      </c>
      <c r="R36" s="698">
        <v>1</v>
      </c>
      <c r="S36" s="664"/>
      <c r="T36" s="664"/>
    </row>
    <row r="37" spans="1:21" s="657" customFormat="1" ht="34.200000000000003" x14ac:dyDescent="0.25">
      <c r="A37" s="663">
        <v>3</v>
      </c>
      <c r="B37" s="423" t="s">
        <v>225</v>
      </c>
      <c r="C37" s="623" t="s">
        <v>935</v>
      </c>
      <c r="D37" s="662" t="s">
        <v>399</v>
      </c>
      <c r="E37" s="654"/>
      <c r="F37" s="655"/>
      <c r="G37" s="323" t="s">
        <v>961</v>
      </c>
      <c r="H37" s="659" t="s">
        <v>918</v>
      </c>
      <c r="I37" s="656"/>
      <c r="J37" s="652">
        <v>5500</v>
      </c>
      <c r="K37" s="652">
        <v>5000</v>
      </c>
      <c r="L37" s="652">
        <v>5000</v>
      </c>
      <c r="M37" s="653">
        <v>0</v>
      </c>
      <c r="N37" s="626">
        <v>1000</v>
      </c>
      <c r="O37" s="627"/>
      <c r="P37" s="658"/>
      <c r="Q37" s="700">
        <f t="shared" si="8"/>
        <v>4000</v>
      </c>
      <c r="R37" s="698">
        <v>1</v>
      </c>
      <c r="S37" s="664"/>
      <c r="T37" s="664"/>
    </row>
    <row r="38" spans="1:21" s="657" customFormat="1" ht="81" x14ac:dyDescent="0.3">
      <c r="A38" s="663">
        <v>4</v>
      </c>
      <c r="B38" s="423" t="s">
        <v>862</v>
      </c>
      <c r="C38" s="623" t="s">
        <v>935</v>
      </c>
      <c r="D38" s="323" t="s">
        <v>29</v>
      </c>
      <c r="E38" s="654"/>
      <c r="F38" s="655"/>
      <c r="G38" s="323" t="s">
        <v>976</v>
      </c>
      <c r="H38" s="323" t="s">
        <v>918</v>
      </c>
      <c r="I38" s="656"/>
      <c r="J38" s="628">
        <v>3500</v>
      </c>
      <c r="K38" s="628">
        <v>3500</v>
      </c>
      <c r="L38" s="628">
        <v>3200</v>
      </c>
      <c r="M38" s="676">
        <v>0</v>
      </c>
      <c r="N38" s="677">
        <v>900</v>
      </c>
      <c r="O38" s="630"/>
      <c r="P38" s="658"/>
      <c r="Q38" s="700">
        <f t="shared" si="8"/>
        <v>2600</v>
      </c>
      <c r="R38" s="698">
        <v>1</v>
      </c>
      <c r="S38" s="664"/>
      <c r="T38" s="664"/>
    </row>
    <row r="39" spans="1:21" s="657" customFormat="1" ht="49.8" x14ac:dyDescent="0.3">
      <c r="A39" s="638">
        <v>5</v>
      </c>
      <c r="B39" s="423" t="s">
        <v>864</v>
      </c>
      <c r="C39" s="623" t="s">
        <v>935</v>
      </c>
      <c r="D39" s="445" t="s">
        <v>399</v>
      </c>
      <c r="E39" s="654"/>
      <c r="F39" s="655"/>
      <c r="G39" s="323" t="s">
        <v>962</v>
      </c>
      <c r="H39" s="323" t="s">
        <v>918</v>
      </c>
      <c r="I39" s="656"/>
      <c r="J39" s="652">
        <v>8300</v>
      </c>
      <c r="K39" s="652">
        <v>8300</v>
      </c>
      <c r="L39" s="652">
        <v>8300</v>
      </c>
      <c r="M39" s="653">
        <v>0</v>
      </c>
      <c r="N39" s="626">
        <v>2000</v>
      </c>
      <c r="O39" s="630"/>
      <c r="P39" s="658"/>
      <c r="Q39" s="700">
        <f t="shared" si="8"/>
        <v>6300</v>
      </c>
      <c r="R39" s="698">
        <v>1</v>
      </c>
      <c r="S39" s="664"/>
      <c r="T39" s="664"/>
    </row>
    <row r="40" spans="1:21" s="657" customFormat="1" ht="49.8" x14ac:dyDescent="0.3">
      <c r="A40" s="663">
        <v>6</v>
      </c>
      <c r="B40" s="423" t="s">
        <v>963</v>
      </c>
      <c r="C40" s="623" t="s">
        <v>935</v>
      </c>
      <c r="D40" s="662" t="s">
        <v>399</v>
      </c>
      <c r="E40" s="664"/>
      <c r="F40" s="664"/>
      <c r="G40" s="323" t="s">
        <v>964</v>
      </c>
      <c r="H40" s="659" t="s">
        <v>918</v>
      </c>
      <c r="I40" s="656"/>
      <c r="J40" s="652">
        <v>7000</v>
      </c>
      <c r="K40" s="652">
        <v>7000</v>
      </c>
      <c r="L40" s="652">
        <v>5500</v>
      </c>
      <c r="M40" s="653">
        <v>0</v>
      </c>
      <c r="N40" s="626">
        <v>1400</v>
      </c>
      <c r="O40" s="630"/>
      <c r="P40" s="658"/>
      <c r="Q40" s="700">
        <f t="shared" si="8"/>
        <v>5600</v>
      </c>
      <c r="R40" s="698">
        <v>1</v>
      </c>
      <c r="S40" s="664"/>
      <c r="T40" s="664"/>
    </row>
    <row r="41" spans="1:21" s="657" customFormat="1" ht="49.8" x14ac:dyDescent="0.25">
      <c r="A41" s="638">
        <v>7</v>
      </c>
      <c r="B41" s="423" t="s">
        <v>195</v>
      </c>
      <c r="C41" s="623" t="s">
        <v>935</v>
      </c>
      <c r="D41" s="445" t="s">
        <v>36</v>
      </c>
      <c r="E41" s="664"/>
      <c r="F41" s="664"/>
      <c r="G41" s="323" t="s">
        <v>965</v>
      </c>
      <c r="H41" s="323" t="s">
        <v>918</v>
      </c>
      <c r="I41" s="656"/>
      <c r="J41" s="628">
        <v>1400</v>
      </c>
      <c r="K41" s="628">
        <v>1400</v>
      </c>
      <c r="L41" s="628">
        <v>1400</v>
      </c>
      <c r="M41" s="676">
        <v>0</v>
      </c>
      <c r="N41" s="677">
        <v>66</v>
      </c>
      <c r="O41" s="627" t="s">
        <v>901</v>
      </c>
      <c r="P41" s="658"/>
      <c r="Q41" s="700">
        <f t="shared" si="8"/>
        <v>1334</v>
      </c>
      <c r="R41" s="698">
        <v>1</v>
      </c>
      <c r="S41" s="664"/>
      <c r="T41" s="664"/>
      <c r="U41" s="697"/>
    </row>
    <row r="42" spans="1:21" s="657" customFormat="1" ht="62.4" x14ac:dyDescent="0.25">
      <c r="A42" s="638">
        <v>8</v>
      </c>
      <c r="B42" s="423" t="s">
        <v>880</v>
      </c>
      <c r="C42" s="623" t="s">
        <v>935</v>
      </c>
      <c r="D42" s="323" t="s">
        <v>29</v>
      </c>
      <c r="E42" s="664"/>
      <c r="F42" s="664"/>
      <c r="G42" s="323" t="s">
        <v>966</v>
      </c>
      <c r="H42" s="323" t="s">
        <v>918</v>
      </c>
      <c r="I42" s="656"/>
      <c r="J42" s="628">
        <v>3200</v>
      </c>
      <c r="K42" s="628">
        <v>3200</v>
      </c>
      <c r="L42" s="628">
        <v>3200</v>
      </c>
      <c r="M42" s="676">
        <v>0</v>
      </c>
      <c r="N42" s="677">
        <v>126</v>
      </c>
      <c r="O42" s="627" t="s">
        <v>901</v>
      </c>
      <c r="P42" s="658"/>
      <c r="Q42" s="700">
        <f t="shared" si="8"/>
        <v>3074</v>
      </c>
      <c r="R42" s="698">
        <v>1</v>
      </c>
      <c r="S42" s="664"/>
      <c r="T42" s="664"/>
      <c r="U42" s="697"/>
    </row>
    <row r="43" spans="1:21" ht="31.2" x14ac:dyDescent="0.3">
      <c r="A43" s="638">
        <v>9</v>
      </c>
      <c r="B43" s="665" t="s">
        <v>126</v>
      </c>
      <c r="C43" s="659" t="s">
        <v>793</v>
      </c>
      <c r="D43" s="399" t="s">
        <v>28</v>
      </c>
      <c r="E43" s="648"/>
      <c r="F43" s="646"/>
      <c r="G43" s="323" t="s">
        <v>967</v>
      </c>
      <c r="H43" s="399" t="s">
        <v>918</v>
      </c>
      <c r="I43" s="625"/>
      <c r="J43" s="805">
        <v>2000</v>
      </c>
      <c r="K43" s="805">
        <v>2000</v>
      </c>
      <c r="L43" s="805">
        <v>2000</v>
      </c>
      <c r="M43" s="653">
        <v>0</v>
      </c>
      <c r="N43" s="626">
        <v>558</v>
      </c>
      <c r="O43" s="636"/>
      <c r="P43" s="644"/>
      <c r="Q43" s="700">
        <f t="shared" si="8"/>
        <v>1442</v>
      </c>
      <c r="R43" s="698">
        <v>1</v>
      </c>
      <c r="S43" s="698">
        <v>1</v>
      </c>
      <c r="T43" s="698"/>
    </row>
    <row r="44" spans="1:21" ht="16.8" x14ac:dyDescent="0.3">
      <c r="A44" s="638">
        <v>10</v>
      </c>
      <c r="B44" s="423" t="s">
        <v>836</v>
      </c>
      <c r="C44" s="323" t="s">
        <v>715</v>
      </c>
      <c r="D44" s="660" t="s">
        <v>31</v>
      </c>
      <c r="E44" s="648"/>
      <c r="F44" s="646"/>
      <c r="G44" s="323" t="s">
        <v>395</v>
      </c>
      <c r="H44" s="399" t="s">
        <v>918</v>
      </c>
      <c r="I44" s="625"/>
      <c r="J44" s="805">
        <v>1000</v>
      </c>
      <c r="K44" s="805">
        <v>1000</v>
      </c>
      <c r="L44" s="805">
        <v>1000</v>
      </c>
      <c r="M44" s="653">
        <v>0</v>
      </c>
      <c r="N44" s="626">
        <v>300</v>
      </c>
      <c r="O44" s="636"/>
      <c r="P44" s="644"/>
      <c r="Q44" s="700">
        <f t="shared" si="8"/>
        <v>700</v>
      </c>
      <c r="R44" s="698">
        <v>1</v>
      </c>
      <c r="S44" s="698">
        <v>1</v>
      </c>
      <c r="T44" s="698"/>
    </row>
    <row r="45" spans="1:21" ht="15.6" x14ac:dyDescent="0.3">
      <c r="A45" s="638">
        <v>11</v>
      </c>
      <c r="B45" s="423" t="s">
        <v>968</v>
      </c>
      <c r="C45" s="323" t="s">
        <v>727</v>
      </c>
      <c r="D45" s="399" t="s">
        <v>982</v>
      </c>
      <c r="E45" s="648"/>
      <c r="F45" s="646"/>
      <c r="G45" s="323" t="s">
        <v>969</v>
      </c>
      <c r="H45" s="399" t="s">
        <v>918</v>
      </c>
      <c r="I45" s="625"/>
      <c r="J45" s="805">
        <v>400</v>
      </c>
      <c r="K45" s="805">
        <v>400</v>
      </c>
      <c r="L45" s="805">
        <v>400</v>
      </c>
      <c r="M45" s="653">
        <v>0</v>
      </c>
      <c r="N45" s="626">
        <v>150</v>
      </c>
      <c r="O45" s="636"/>
      <c r="P45" s="644"/>
      <c r="Q45" s="700">
        <f t="shared" si="8"/>
        <v>250</v>
      </c>
      <c r="R45" s="698">
        <v>1</v>
      </c>
      <c r="S45" s="698">
        <v>1</v>
      </c>
      <c r="T45" s="698"/>
    </row>
    <row r="46" spans="1:21" ht="15.6" x14ac:dyDescent="0.3">
      <c r="A46" s="638">
        <v>12</v>
      </c>
      <c r="B46" s="423" t="s">
        <v>801</v>
      </c>
      <c r="C46" s="323" t="s">
        <v>727</v>
      </c>
      <c r="D46" s="399" t="s">
        <v>982</v>
      </c>
      <c r="E46" s="648"/>
      <c r="F46" s="646"/>
      <c r="G46" s="323" t="s">
        <v>970</v>
      </c>
      <c r="H46" s="399" t="s">
        <v>918</v>
      </c>
      <c r="I46" s="625"/>
      <c r="J46" s="805">
        <v>500</v>
      </c>
      <c r="K46" s="805">
        <v>500</v>
      </c>
      <c r="L46" s="805">
        <v>500</v>
      </c>
      <c r="M46" s="653">
        <v>0</v>
      </c>
      <c r="N46" s="626">
        <v>150</v>
      </c>
      <c r="O46" s="636"/>
      <c r="P46" s="644"/>
      <c r="Q46" s="700">
        <f t="shared" si="8"/>
        <v>350</v>
      </c>
      <c r="R46" s="698">
        <v>1</v>
      </c>
      <c r="S46" s="698">
        <v>1</v>
      </c>
      <c r="T46" s="698"/>
    </row>
    <row r="47" spans="1:21" ht="15.6" x14ac:dyDescent="0.3">
      <c r="A47" s="638">
        <v>13</v>
      </c>
      <c r="B47" s="425" t="s">
        <v>837</v>
      </c>
      <c r="C47" s="445" t="s">
        <v>716</v>
      </c>
      <c r="D47" s="399" t="s">
        <v>34</v>
      </c>
      <c r="E47" s="648"/>
      <c r="F47" s="646"/>
      <c r="G47" s="323" t="s">
        <v>971</v>
      </c>
      <c r="H47" s="399" t="s">
        <v>918</v>
      </c>
      <c r="I47" s="625"/>
      <c r="J47" s="805">
        <v>1600</v>
      </c>
      <c r="K47" s="805">
        <v>1600</v>
      </c>
      <c r="L47" s="805">
        <v>1600</v>
      </c>
      <c r="M47" s="653">
        <v>0</v>
      </c>
      <c r="N47" s="626">
        <v>450</v>
      </c>
      <c r="O47" s="636"/>
      <c r="P47" s="644"/>
      <c r="Q47" s="700">
        <f t="shared" si="8"/>
        <v>1150</v>
      </c>
      <c r="R47" s="698">
        <v>1</v>
      </c>
      <c r="S47" s="698">
        <v>1</v>
      </c>
      <c r="T47" s="698"/>
    </row>
    <row r="48" spans="1:21" ht="31.2" x14ac:dyDescent="0.3">
      <c r="A48" s="620" t="s">
        <v>408</v>
      </c>
      <c r="B48" s="631" t="s">
        <v>401</v>
      </c>
      <c r="C48" s="632"/>
      <c r="D48" s="633"/>
      <c r="E48" s="648"/>
      <c r="F48" s="638"/>
      <c r="G48" s="634"/>
      <c r="H48" s="635"/>
      <c r="I48" s="666"/>
      <c r="J48" s="667">
        <f>J49</f>
        <v>10000</v>
      </c>
      <c r="K48" s="667">
        <f t="shared" ref="K48:N48" si="9">K49</f>
        <v>10000</v>
      </c>
      <c r="L48" s="667">
        <f t="shared" si="9"/>
        <v>10000</v>
      </c>
      <c r="M48" s="667">
        <f t="shared" si="9"/>
        <v>7000</v>
      </c>
      <c r="N48" s="667">
        <f t="shared" si="9"/>
        <v>3000</v>
      </c>
      <c r="O48" s="636"/>
      <c r="P48" s="644"/>
      <c r="Q48" s="700"/>
      <c r="R48" s="698"/>
      <c r="S48" s="698"/>
      <c r="T48" s="698"/>
    </row>
    <row r="49" spans="1:20" ht="46.8" x14ac:dyDescent="0.3">
      <c r="A49" s="638">
        <v>1</v>
      </c>
      <c r="B49" s="639" t="s">
        <v>774</v>
      </c>
      <c r="C49" s="623" t="s">
        <v>935</v>
      </c>
      <c r="D49" s="417" t="s">
        <v>399</v>
      </c>
      <c r="E49" s="638">
        <v>7992024</v>
      </c>
      <c r="F49" s="668" t="s">
        <v>972</v>
      </c>
      <c r="G49" s="399" t="s">
        <v>775</v>
      </c>
      <c r="H49" s="399" t="s">
        <v>676</v>
      </c>
      <c r="I49" s="625" t="s">
        <v>973</v>
      </c>
      <c r="J49" s="641">
        <v>10000</v>
      </c>
      <c r="K49" s="642">
        <f t="shared" si="3"/>
        <v>10000</v>
      </c>
      <c r="L49" s="642">
        <f t="shared" si="3"/>
        <v>10000</v>
      </c>
      <c r="M49" s="626">
        <v>7000</v>
      </c>
      <c r="N49" s="626">
        <f t="shared" ref="N49" si="10">L49-M49</f>
        <v>3000</v>
      </c>
      <c r="O49" s="636"/>
      <c r="P49" s="644"/>
      <c r="Q49" s="700"/>
      <c r="R49" s="698"/>
      <c r="S49" s="698"/>
      <c r="T49" s="698"/>
    </row>
  </sheetData>
  <autoFilter ref="A10:W10" xr:uid="{78FC816A-182A-456B-9DB4-C7EA1F4FA38C}"/>
  <mergeCells count="22">
    <mergeCell ref="F7:F9"/>
    <mergeCell ref="A1:O1"/>
    <mergeCell ref="A2:O2"/>
    <mergeCell ref="A3:O3"/>
    <mergeCell ref="A4:O4"/>
    <mergeCell ref="A5:O5"/>
    <mergeCell ref="N6:O6"/>
    <mergeCell ref="A7:A9"/>
    <mergeCell ref="B7:B9"/>
    <mergeCell ref="C7:C9"/>
    <mergeCell ref="D7:D9"/>
    <mergeCell ref="E7:E9"/>
    <mergeCell ref="G7:G9"/>
    <mergeCell ref="H7:H9"/>
    <mergeCell ref="L7:L9"/>
    <mergeCell ref="M7:M9"/>
    <mergeCell ref="N7:N9"/>
    <mergeCell ref="O7:O9"/>
    <mergeCell ref="I8:I9"/>
    <mergeCell ref="J8:J9"/>
    <mergeCell ref="K8:K9"/>
    <mergeCell ref="J7:K7"/>
  </mergeCells>
  <printOptions horizontalCentered="1"/>
  <pageMargins left="0.55118110236220474" right="0.43307086614173229" top="0.47244094488188981" bottom="0.35433070866141736" header="0.31496062992125984" footer="0.31496062992125984"/>
  <pageSetup paperSize="9" scale="60" orientation="landscape"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167"/>
  <sheetViews>
    <sheetView showWhiteSpace="0" zoomScale="70" zoomScaleNormal="70" zoomScalePageLayoutView="85" workbookViewId="0">
      <pane xSplit="4" ySplit="10" topLeftCell="E11" activePane="bottomRight" state="frozen"/>
      <selection activeCell="D1" sqref="D1"/>
      <selection pane="topRight" activeCell="G1" sqref="G1"/>
      <selection pane="bottomLeft" activeCell="D11" sqref="D11"/>
      <selection pane="bottomRight" activeCell="AP126" sqref="AP126"/>
    </sheetView>
  </sheetViews>
  <sheetFormatPr defaultRowHeight="15.6" x14ac:dyDescent="0.3"/>
  <cols>
    <col min="1" max="1" width="17" style="464" hidden="1" customWidth="1"/>
    <col min="2" max="2" width="8.44140625" style="448" customWidth="1"/>
    <col min="3" max="3" width="44.6640625" style="338" customWidth="1"/>
    <col min="4" max="4" width="19" style="338" customWidth="1"/>
    <col min="5" max="5" width="20.77734375" style="448" customWidth="1"/>
    <col min="6" max="7" width="12.33203125" style="448" hidden="1" customWidth="1"/>
    <col min="8" max="8" width="26.88671875" style="338" customWidth="1"/>
    <col min="9" max="9" width="12.5546875" style="556" customWidth="1"/>
    <col min="10" max="10" width="13.6640625" style="502" hidden="1" customWidth="1"/>
    <col min="11" max="11" width="13.5546875" style="503" hidden="1" customWidth="1"/>
    <col min="12" max="12" width="10.44140625" style="503" hidden="1" customWidth="1"/>
    <col min="13" max="13" width="12.33203125" style="503" hidden="1" customWidth="1"/>
    <col min="14" max="15" width="13.33203125" style="503" hidden="1" customWidth="1"/>
    <col min="16" max="17" width="13.33203125" style="503" customWidth="1"/>
    <col min="18" max="18" width="13.5546875" style="503" customWidth="1"/>
    <col min="19" max="20" width="13.88671875" style="503" customWidth="1"/>
    <col min="21" max="21" width="18.33203125" style="338" customWidth="1"/>
    <col min="22" max="22" width="20.33203125" style="338" hidden="1" customWidth="1"/>
    <col min="23" max="23" width="23.33203125" style="556" hidden="1" customWidth="1"/>
    <col min="24" max="24" width="9.88671875" style="338" hidden="1" customWidth="1"/>
    <col min="25" max="25" width="14.109375" style="338" hidden="1" customWidth="1"/>
    <col min="26" max="26" width="12.6640625" style="508" hidden="1" customWidth="1"/>
    <col min="27" max="27" width="13.6640625" style="507" hidden="1" customWidth="1"/>
    <col min="28" max="28" width="12.44140625" style="508" hidden="1" customWidth="1"/>
    <col min="29" max="29" width="8.77734375" style="490" hidden="1" customWidth="1"/>
    <col min="30" max="30" width="8.88671875" style="509" hidden="1" customWidth="1"/>
    <col min="31" max="31" width="7.5546875" style="509" hidden="1" customWidth="1"/>
    <col min="32" max="32" width="8.88671875" style="565" hidden="1" customWidth="1"/>
    <col min="33" max="34" width="13.44140625" style="338" hidden="1" customWidth="1"/>
    <col min="35" max="38" width="8.88671875" style="338" hidden="1" customWidth="1"/>
    <col min="39" max="39" width="15.33203125" style="338" customWidth="1"/>
    <col min="40" max="40" width="13.33203125" style="338" customWidth="1"/>
    <col min="41" max="43" width="13.44140625" style="338" bestFit="1" customWidth="1"/>
    <col min="44" max="44" width="10.5546875" style="338" bestFit="1" customWidth="1"/>
    <col min="45" max="254" width="8.88671875" style="338"/>
    <col min="255" max="257" width="0" style="338" hidden="1" customWidth="1"/>
    <col min="258" max="258" width="3.6640625" style="338" customWidth="1"/>
    <col min="259" max="259" width="28" style="338" customWidth="1"/>
    <col min="260" max="260" width="7.88671875" style="338" customWidth="1"/>
    <col min="261" max="261" width="6.44140625" style="338" customWidth="1"/>
    <col min="262" max="262" width="7.109375" style="338" customWidth="1"/>
    <col min="263" max="263" width="8.88671875" style="338"/>
    <col min="264" max="264" width="9.88671875" style="338" customWidth="1"/>
    <col min="265" max="265" width="10.6640625" style="338" customWidth="1"/>
    <col min="266" max="267" width="8.88671875" style="338"/>
    <col min="268" max="268" width="10" style="338" customWidth="1"/>
    <col min="269" max="270" width="9.88671875" style="338" customWidth="1"/>
    <col min="271" max="272" width="8.88671875" style="338"/>
    <col min="273" max="273" width="10.109375" style="338" customWidth="1"/>
    <col min="274" max="278" width="8.88671875" style="338"/>
    <col min="279" max="279" width="5.33203125" style="338" customWidth="1"/>
    <col min="280" max="510" width="8.88671875" style="338"/>
    <col min="511" max="513" width="0" style="338" hidden="1" customWidth="1"/>
    <col min="514" max="514" width="3.6640625" style="338" customWidth="1"/>
    <col min="515" max="515" width="28" style="338" customWidth="1"/>
    <col min="516" max="516" width="7.88671875" style="338" customWidth="1"/>
    <col min="517" max="517" width="6.44140625" style="338" customWidth="1"/>
    <col min="518" max="518" width="7.109375" style="338" customWidth="1"/>
    <col min="519" max="519" width="8.88671875" style="338"/>
    <col min="520" max="520" width="9.88671875" style="338" customWidth="1"/>
    <col min="521" max="521" width="10.6640625" style="338" customWidth="1"/>
    <col min="522" max="523" width="8.88671875" style="338"/>
    <col min="524" max="524" width="10" style="338" customWidth="1"/>
    <col min="525" max="526" width="9.88671875" style="338" customWidth="1"/>
    <col min="527" max="528" width="8.88671875" style="338"/>
    <col min="529" max="529" width="10.109375" style="338" customWidth="1"/>
    <col min="530" max="534" width="8.88671875" style="338"/>
    <col min="535" max="535" width="5.33203125" style="338" customWidth="1"/>
    <col min="536" max="766" width="8.88671875" style="338"/>
    <col min="767" max="769" width="0" style="338" hidden="1" customWidth="1"/>
    <col min="770" max="770" width="3.6640625" style="338" customWidth="1"/>
    <col min="771" max="771" width="28" style="338" customWidth="1"/>
    <col min="772" max="772" width="7.88671875" style="338" customWidth="1"/>
    <col min="773" max="773" width="6.44140625" style="338" customWidth="1"/>
    <col min="774" max="774" width="7.109375" style="338" customWidth="1"/>
    <col min="775" max="775" width="8.88671875" style="338"/>
    <col min="776" max="776" width="9.88671875" style="338" customWidth="1"/>
    <col min="777" max="777" width="10.6640625" style="338" customWidth="1"/>
    <col min="778" max="779" width="8.88671875" style="338"/>
    <col min="780" max="780" width="10" style="338" customWidth="1"/>
    <col min="781" max="782" width="9.88671875" style="338" customWidth="1"/>
    <col min="783" max="784" width="8.88671875" style="338"/>
    <col min="785" max="785" width="10.109375" style="338" customWidth="1"/>
    <col min="786" max="790" width="8.88671875" style="338"/>
    <col min="791" max="791" width="5.33203125" style="338" customWidth="1"/>
    <col min="792" max="1022" width="8.88671875" style="338"/>
    <col min="1023" max="1025" width="0" style="338" hidden="1" customWidth="1"/>
    <col min="1026" max="1026" width="3.6640625" style="338" customWidth="1"/>
    <col min="1027" max="1027" width="28" style="338" customWidth="1"/>
    <col min="1028" max="1028" width="7.88671875" style="338" customWidth="1"/>
    <col min="1029" max="1029" width="6.44140625" style="338" customWidth="1"/>
    <col min="1030" max="1030" width="7.109375" style="338" customWidth="1"/>
    <col min="1031" max="1031" width="8.88671875" style="338"/>
    <col min="1032" max="1032" width="9.88671875" style="338" customWidth="1"/>
    <col min="1033" max="1033" width="10.6640625" style="338" customWidth="1"/>
    <col min="1034" max="1035" width="8.88671875" style="338"/>
    <col min="1036" max="1036" width="10" style="338" customWidth="1"/>
    <col min="1037" max="1038" width="9.88671875" style="338" customWidth="1"/>
    <col min="1039" max="1040" width="8.88671875" style="338"/>
    <col min="1041" max="1041" width="10.109375" style="338" customWidth="1"/>
    <col min="1042" max="1046" width="8.88671875" style="338"/>
    <col min="1047" max="1047" width="5.33203125" style="338" customWidth="1"/>
    <col min="1048" max="1278" width="8.88671875" style="338"/>
    <col min="1279" max="1281" width="0" style="338" hidden="1" customWidth="1"/>
    <col min="1282" max="1282" width="3.6640625" style="338" customWidth="1"/>
    <col min="1283" max="1283" width="28" style="338" customWidth="1"/>
    <col min="1284" max="1284" width="7.88671875" style="338" customWidth="1"/>
    <col min="1285" max="1285" width="6.44140625" style="338" customWidth="1"/>
    <col min="1286" max="1286" width="7.109375" style="338" customWidth="1"/>
    <col min="1287" max="1287" width="8.88671875" style="338"/>
    <col min="1288" max="1288" width="9.88671875" style="338" customWidth="1"/>
    <col min="1289" max="1289" width="10.6640625" style="338" customWidth="1"/>
    <col min="1290" max="1291" width="8.88671875" style="338"/>
    <col min="1292" max="1292" width="10" style="338" customWidth="1"/>
    <col min="1293" max="1294" width="9.88671875" style="338" customWidth="1"/>
    <col min="1295" max="1296" width="8.88671875" style="338"/>
    <col min="1297" max="1297" width="10.109375" style="338" customWidth="1"/>
    <col min="1298" max="1302" width="8.88671875" style="338"/>
    <col min="1303" max="1303" width="5.33203125" style="338" customWidth="1"/>
    <col min="1304" max="1534" width="8.88671875" style="338"/>
    <col min="1535" max="1537" width="0" style="338" hidden="1" customWidth="1"/>
    <col min="1538" max="1538" width="3.6640625" style="338" customWidth="1"/>
    <col min="1539" max="1539" width="28" style="338" customWidth="1"/>
    <col min="1540" max="1540" width="7.88671875" style="338" customWidth="1"/>
    <col min="1541" max="1541" width="6.44140625" style="338" customWidth="1"/>
    <col min="1542" max="1542" width="7.109375" style="338" customWidth="1"/>
    <col min="1543" max="1543" width="8.88671875" style="338"/>
    <col min="1544" max="1544" width="9.88671875" style="338" customWidth="1"/>
    <col min="1545" max="1545" width="10.6640625" style="338" customWidth="1"/>
    <col min="1546" max="1547" width="8.88671875" style="338"/>
    <col min="1548" max="1548" width="10" style="338" customWidth="1"/>
    <col min="1549" max="1550" width="9.88671875" style="338" customWidth="1"/>
    <col min="1551" max="1552" width="8.88671875" style="338"/>
    <col min="1553" max="1553" width="10.109375" style="338" customWidth="1"/>
    <col min="1554" max="1558" width="8.88671875" style="338"/>
    <col min="1559" max="1559" width="5.33203125" style="338" customWidth="1"/>
    <col min="1560" max="1790" width="8.88671875" style="338"/>
    <col min="1791" max="1793" width="0" style="338" hidden="1" customWidth="1"/>
    <col min="1794" max="1794" width="3.6640625" style="338" customWidth="1"/>
    <col min="1795" max="1795" width="28" style="338" customWidth="1"/>
    <col min="1796" max="1796" width="7.88671875" style="338" customWidth="1"/>
    <col min="1797" max="1797" width="6.44140625" style="338" customWidth="1"/>
    <col min="1798" max="1798" width="7.109375" style="338" customWidth="1"/>
    <col min="1799" max="1799" width="8.88671875" style="338"/>
    <col min="1800" max="1800" width="9.88671875" style="338" customWidth="1"/>
    <col min="1801" max="1801" width="10.6640625" style="338" customWidth="1"/>
    <col min="1802" max="1803" width="8.88671875" style="338"/>
    <col min="1804" max="1804" width="10" style="338" customWidth="1"/>
    <col min="1805" max="1806" width="9.88671875" style="338" customWidth="1"/>
    <col min="1807" max="1808" width="8.88671875" style="338"/>
    <col min="1809" max="1809" width="10.109375" style="338" customWidth="1"/>
    <col min="1810" max="1814" width="8.88671875" style="338"/>
    <col min="1815" max="1815" width="5.33203125" style="338" customWidth="1"/>
    <col min="1816" max="2046" width="8.88671875" style="338"/>
    <col min="2047" max="2049" width="0" style="338" hidden="1" customWidth="1"/>
    <col min="2050" max="2050" width="3.6640625" style="338" customWidth="1"/>
    <col min="2051" max="2051" width="28" style="338" customWidth="1"/>
    <col min="2052" max="2052" width="7.88671875" style="338" customWidth="1"/>
    <col min="2053" max="2053" width="6.44140625" style="338" customWidth="1"/>
    <col min="2054" max="2054" width="7.109375" style="338" customWidth="1"/>
    <col min="2055" max="2055" width="8.88671875" style="338"/>
    <col min="2056" max="2056" width="9.88671875" style="338" customWidth="1"/>
    <col min="2057" max="2057" width="10.6640625" style="338" customWidth="1"/>
    <col min="2058" max="2059" width="8.88671875" style="338"/>
    <col min="2060" max="2060" width="10" style="338" customWidth="1"/>
    <col min="2061" max="2062" width="9.88671875" style="338" customWidth="1"/>
    <col min="2063" max="2064" width="8.88671875" style="338"/>
    <col min="2065" max="2065" width="10.109375" style="338" customWidth="1"/>
    <col min="2066" max="2070" width="8.88671875" style="338"/>
    <col min="2071" max="2071" width="5.33203125" style="338" customWidth="1"/>
    <col min="2072" max="2302" width="8.88671875" style="338"/>
    <col min="2303" max="2305" width="0" style="338" hidden="1" customWidth="1"/>
    <col min="2306" max="2306" width="3.6640625" style="338" customWidth="1"/>
    <col min="2307" max="2307" width="28" style="338" customWidth="1"/>
    <col min="2308" max="2308" width="7.88671875" style="338" customWidth="1"/>
    <col min="2309" max="2309" width="6.44140625" style="338" customWidth="1"/>
    <col min="2310" max="2310" width="7.109375" style="338" customWidth="1"/>
    <col min="2311" max="2311" width="8.88671875" style="338"/>
    <col min="2312" max="2312" width="9.88671875" style="338" customWidth="1"/>
    <col min="2313" max="2313" width="10.6640625" style="338" customWidth="1"/>
    <col min="2314" max="2315" width="8.88671875" style="338"/>
    <col min="2316" max="2316" width="10" style="338" customWidth="1"/>
    <col min="2317" max="2318" width="9.88671875" style="338" customWidth="1"/>
    <col min="2319" max="2320" width="8.88671875" style="338"/>
    <col min="2321" max="2321" width="10.109375" style="338" customWidth="1"/>
    <col min="2322" max="2326" width="8.88671875" style="338"/>
    <col min="2327" max="2327" width="5.33203125" style="338" customWidth="1"/>
    <col min="2328" max="2558" width="8.88671875" style="338"/>
    <col min="2559" max="2561" width="0" style="338" hidden="1" customWidth="1"/>
    <col min="2562" max="2562" width="3.6640625" style="338" customWidth="1"/>
    <col min="2563" max="2563" width="28" style="338" customWidth="1"/>
    <col min="2564" max="2564" width="7.88671875" style="338" customWidth="1"/>
    <col min="2565" max="2565" width="6.44140625" style="338" customWidth="1"/>
    <col min="2566" max="2566" width="7.109375" style="338" customWidth="1"/>
    <col min="2567" max="2567" width="8.88671875" style="338"/>
    <col min="2568" max="2568" width="9.88671875" style="338" customWidth="1"/>
    <col min="2569" max="2569" width="10.6640625" style="338" customWidth="1"/>
    <col min="2570" max="2571" width="8.88671875" style="338"/>
    <col min="2572" max="2572" width="10" style="338" customWidth="1"/>
    <col min="2573" max="2574" width="9.88671875" style="338" customWidth="1"/>
    <col min="2575" max="2576" width="8.88671875" style="338"/>
    <col min="2577" max="2577" width="10.109375" style="338" customWidth="1"/>
    <col min="2578" max="2582" width="8.88671875" style="338"/>
    <col min="2583" max="2583" width="5.33203125" style="338" customWidth="1"/>
    <col min="2584" max="2814" width="8.88671875" style="338"/>
    <col min="2815" max="2817" width="0" style="338" hidden="1" customWidth="1"/>
    <col min="2818" max="2818" width="3.6640625" style="338" customWidth="1"/>
    <col min="2819" max="2819" width="28" style="338" customWidth="1"/>
    <col min="2820" max="2820" width="7.88671875" style="338" customWidth="1"/>
    <col min="2821" max="2821" width="6.44140625" style="338" customWidth="1"/>
    <col min="2822" max="2822" width="7.109375" style="338" customWidth="1"/>
    <col min="2823" max="2823" width="8.88671875" style="338"/>
    <col min="2824" max="2824" width="9.88671875" style="338" customWidth="1"/>
    <col min="2825" max="2825" width="10.6640625" style="338" customWidth="1"/>
    <col min="2826" max="2827" width="8.88671875" style="338"/>
    <col min="2828" max="2828" width="10" style="338" customWidth="1"/>
    <col min="2829" max="2830" width="9.88671875" style="338" customWidth="1"/>
    <col min="2831" max="2832" width="8.88671875" style="338"/>
    <col min="2833" max="2833" width="10.109375" style="338" customWidth="1"/>
    <col min="2834" max="2838" width="8.88671875" style="338"/>
    <col min="2839" max="2839" width="5.33203125" style="338" customWidth="1"/>
    <col min="2840" max="3070" width="8.88671875" style="338"/>
    <col min="3071" max="3073" width="0" style="338" hidden="1" customWidth="1"/>
    <col min="3074" max="3074" width="3.6640625" style="338" customWidth="1"/>
    <col min="3075" max="3075" width="28" style="338" customWidth="1"/>
    <col min="3076" max="3076" width="7.88671875" style="338" customWidth="1"/>
    <col min="3077" max="3077" width="6.44140625" style="338" customWidth="1"/>
    <col min="3078" max="3078" width="7.109375" style="338" customWidth="1"/>
    <col min="3079" max="3079" width="8.88671875" style="338"/>
    <col min="3080" max="3080" width="9.88671875" style="338" customWidth="1"/>
    <col min="3081" max="3081" width="10.6640625" style="338" customWidth="1"/>
    <col min="3082" max="3083" width="8.88671875" style="338"/>
    <col min="3084" max="3084" width="10" style="338" customWidth="1"/>
    <col min="3085" max="3086" width="9.88671875" style="338" customWidth="1"/>
    <col min="3087" max="3088" width="8.88671875" style="338"/>
    <col min="3089" max="3089" width="10.109375" style="338" customWidth="1"/>
    <col min="3090" max="3094" width="8.88671875" style="338"/>
    <col min="3095" max="3095" width="5.33203125" style="338" customWidth="1"/>
    <col min="3096" max="3326" width="8.88671875" style="338"/>
    <col min="3327" max="3329" width="0" style="338" hidden="1" customWidth="1"/>
    <col min="3330" max="3330" width="3.6640625" style="338" customWidth="1"/>
    <col min="3331" max="3331" width="28" style="338" customWidth="1"/>
    <col min="3332" max="3332" width="7.88671875" style="338" customWidth="1"/>
    <col min="3333" max="3333" width="6.44140625" style="338" customWidth="1"/>
    <col min="3334" max="3334" width="7.109375" style="338" customWidth="1"/>
    <col min="3335" max="3335" width="8.88671875" style="338"/>
    <col min="3336" max="3336" width="9.88671875" style="338" customWidth="1"/>
    <col min="3337" max="3337" width="10.6640625" style="338" customWidth="1"/>
    <col min="3338" max="3339" width="8.88671875" style="338"/>
    <col min="3340" max="3340" width="10" style="338" customWidth="1"/>
    <col min="3341" max="3342" width="9.88671875" style="338" customWidth="1"/>
    <col min="3343" max="3344" width="8.88671875" style="338"/>
    <col min="3345" max="3345" width="10.109375" style="338" customWidth="1"/>
    <col min="3346" max="3350" width="8.88671875" style="338"/>
    <col min="3351" max="3351" width="5.33203125" style="338" customWidth="1"/>
    <col min="3352" max="3582" width="8.88671875" style="338"/>
    <col min="3583" max="3585" width="0" style="338" hidden="1" customWidth="1"/>
    <col min="3586" max="3586" width="3.6640625" style="338" customWidth="1"/>
    <col min="3587" max="3587" width="28" style="338" customWidth="1"/>
    <col min="3588" max="3588" width="7.88671875" style="338" customWidth="1"/>
    <col min="3589" max="3589" width="6.44140625" style="338" customWidth="1"/>
    <col min="3590" max="3590" width="7.109375" style="338" customWidth="1"/>
    <col min="3591" max="3591" width="8.88671875" style="338"/>
    <col min="3592" max="3592" width="9.88671875" style="338" customWidth="1"/>
    <col min="3593" max="3593" width="10.6640625" style="338" customWidth="1"/>
    <col min="3594" max="3595" width="8.88671875" style="338"/>
    <col min="3596" max="3596" width="10" style="338" customWidth="1"/>
    <col min="3597" max="3598" width="9.88671875" style="338" customWidth="1"/>
    <col min="3599" max="3600" width="8.88671875" style="338"/>
    <col min="3601" max="3601" width="10.109375" style="338" customWidth="1"/>
    <col min="3602" max="3606" width="8.88671875" style="338"/>
    <col min="3607" max="3607" width="5.33203125" style="338" customWidth="1"/>
    <col min="3608" max="3838" width="8.88671875" style="338"/>
    <col min="3839" max="3841" width="0" style="338" hidden="1" customWidth="1"/>
    <col min="3842" max="3842" width="3.6640625" style="338" customWidth="1"/>
    <col min="3843" max="3843" width="28" style="338" customWidth="1"/>
    <col min="3844" max="3844" width="7.88671875" style="338" customWidth="1"/>
    <col min="3845" max="3845" width="6.44140625" style="338" customWidth="1"/>
    <col min="3846" max="3846" width="7.109375" style="338" customWidth="1"/>
    <col min="3847" max="3847" width="8.88671875" style="338"/>
    <col min="3848" max="3848" width="9.88671875" style="338" customWidth="1"/>
    <col min="3849" max="3849" width="10.6640625" style="338" customWidth="1"/>
    <col min="3850" max="3851" width="8.88671875" style="338"/>
    <col min="3852" max="3852" width="10" style="338" customWidth="1"/>
    <col min="3853" max="3854" width="9.88671875" style="338" customWidth="1"/>
    <col min="3855" max="3856" width="8.88671875" style="338"/>
    <col min="3857" max="3857" width="10.109375" style="338" customWidth="1"/>
    <col min="3858" max="3862" width="8.88671875" style="338"/>
    <col min="3863" max="3863" width="5.33203125" style="338" customWidth="1"/>
    <col min="3864" max="4094" width="8.88671875" style="338"/>
    <col min="4095" max="4097" width="0" style="338" hidden="1" customWidth="1"/>
    <col min="4098" max="4098" width="3.6640625" style="338" customWidth="1"/>
    <col min="4099" max="4099" width="28" style="338" customWidth="1"/>
    <col min="4100" max="4100" width="7.88671875" style="338" customWidth="1"/>
    <col min="4101" max="4101" width="6.44140625" style="338" customWidth="1"/>
    <col min="4102" max="4102" width="7.109375" style="338" customWidth="1"/>
    <col min="4103" max="4103" width="8.88671875" style="338"/>
    <col min="4104" max="4104" width="9.88671875" style="338" customWidth="1"/>
    <col min="4105" max="4105" width="10.6640625" style="338" customWidth="1"/>
    <col min="4106" max="4107" width="8.88671875" style="338"/>
    <col min="4108" max="4108" width="10" style="338" customWidth="1"/>
    <col min="4109" max="4110" width="9.88671875" style="338" customWidth="1"/>
    <col min="4111" max="4112" width="8.88671875" style="338"/>
    <col min="4113" max="4113" width="10.109375" style="338" customWidth="1"/>
    <col min="4114" max="4118" width="8.88671875" style="338"/>
    <col min="4119" max="4119" width="5.33203125" style="338" customWidth="1"/>
    <col min="4120" max="4350" width="8.88671875" style="338"/>
    <col min="4351" max="4353" width="0" style="338" hidden="1" customWidth="1"/>
    <col min="4354" max="4354" width="3.6640625" style="338" customWidth="1"/>
    <col min="4355" max="4355" width="28" style="338" customWidth="1"/>
    <col min="4356" max="4356" width="7.88671875" style="338" customWidth="1"/>
    <col min="4357" max="4357" width="6.44140625" style="338" customWidth="1"/>
    <col min="4358" max="4358" width="7.109375" style="338" customWidth="1"/>
    <col min="4359" max="4359" width="8.88671875" style="338"/>
    <col min="4360" max="4360" width="9.88671875" style="338" customWidth="1"/>
    <col min="4361" max="4361" width="10.6640625" style="338" customWidth="1"/>
    <col min="4362" max="4363" width="8.88671875" style="338"/>
    <col min="4364" max="4364" width="10" style="338" customWidth="1"/>
    <col min="4365" max="4366" width="9.88671875" style="338" customWidth="1"/>
    <col min="4367" max="4368" width="8.88671875" style="338"/>
    <col min="4369" max="4369" width="10.109375" style="338" customWidth="1"/>
    <col min="4370" max="4374" width="8.88671875" style="338"/>
    <col min="4375" max="4375" width="5.33203125" style="338" customWidth="1"/>
    <col min="4376" max="4606" width="8.88671875" style="338"/>
    <col min="4607" max="4609" width="0" style="338" hidden="1" customWidth="1"/>
    <col min="4610" max="4610" width="3.6640625" style="338" customWidth="1"/>
    <col min="4611" max="4611" width="28" style="338" customWidth="1"/>
    <col min="4612" max="4612" width="7.88671875" style="338" customWidth="1"/>
    <col min="4613" max="4613" width="6.44140625" style="338" customWidth="1"/>
    <col min="4614" max="4614" width="7.109375" style="338" customWidth="1"/>
    <col min="4615" max="4615" width="8.88671875" style="338"/>
    <col min="4616" max="4616" width="9.88671875" style="338" customWidth="1"/>
    <col min="4617" max="4617" width="10.6640625" style="338" customWidth="1"/>
    <col min="4618" max="4619" width="8.88671875" style="338"/>
    <col min="4620" max="4620" width="10" style="338" customWidth="1"/>
    <col min="4621" max="4622" width="9.88671875" style="338" customWidth="1"/>
    <col min="4623" max="4624" width="8.88671875" style="338"/>
    <col min="4625" max="4625" width="10.109375" style="338" customWidth="1"/>
    <col min="4626" max="4630" width="8.88671875" style="338"/>
    <col min="4631" max="4631" width="5.33203125" style="338" customWidth="1"/>
    <col min="4632" max="4862" width="8.88671875" style="338"/>
    <col min="4863" max="4865" width="0" style="338" hidden="1" customWidth="1"/>
    <col min="4866" max="4866" width="3.6640625" style="338" customWidth="1"/>
    <col min="4867" max="4867" width="28" style="338" customWidth="1"/>
    <col min="4868" max="4868" width="7.88671875" style="338" customWidth="1"/>
    <col min="4869" max="4869" width="6.44140625" style="338" customWidth="1"/>
    <col min="4870" max="4870" width="7.109375" style="338" customWidth="1"/>
    <col min="4871" max="4871" width="8.88671875" style="338"/>
    <col min="4872" max="4872" width="9.88671875" style="338" customWidth="1"/>
    <col min="4873" max="4873" width="10.6640625" style="338" customWidth="1"/>
    <col min="4874" max="4875" width="8.88671875" style="338"/>
    <col min="4876" max="4876" width="10" style="338" customWidth="1"/>
    <col min="4877" max="4878" width="9.88671875" style="338" customWidth="1"/>
    <col min="4879" max="4880" width="8.88671875" style="338"/>
    <col min="4881" max="4881" width="10.109375" style="338" customWidth="1"/>
    <col min="4882" max="4886" width="8.88671875" style="338"/>
    <col min="4887" max="4887" width="5.33203125" style="338" customWidth="1"/>
    <col min="4888" max="5118" width="8.88671875" style="338"/>
    <col min="5119" max="5121" width="0" style="338" hidden="1" customWidth="1"/>
    <col min="5122" max="5122" width="3.6640625" style="338" customWidth="1"/>
    <col min="5123" max="5123" width="28" style="338" customWidth="1"/>
    <col min="5124" max="5124" width="7.88671875" style="338" customWidth="1"/>
    <col min="5125" max="5125" width="6.44140625" style="338" customWidth="1"/>
    <col min="5126" max="5126" width="7.109375" style="338" customWidth="1"/>
    <col min="5127" max="5127" width="8.88671875" style="338"/>
    <col min="5128" max="5128" width="9.88671875" style="338" customWidth="1"/>
    <col min="5129" max="5129" width="10.6640625" style="338" customWidth="1"/>
    <col min="5130" max="5131" width="8.88671875" style="338"/>
    <col min="5132" max="5132" width="10" style="338" customWidth="1"/>
    <col min="5133" max="5134" width="9.88671875" style="338" customWidth="1"/>
    <col min="5135" max="5136" width="8.88671875" style="338"/>
    <col min="5137" max="5137" width="10.109375" style="338" customWidth="1"/>
    <col min="5138" max="5142" width="8.88671875" style="338"/>
    <col min="5143" max="5143" width="5.33203125" style="338" customWidth="1"/>
    <col min="5144" max="5374" width="8.88671875" style="338"/>
    <col min="5375" max="5377" width="0" style="338" hidden="1" customWidth="1"/>
    <col min="5378" max="5378" width="3.6640625" style="338" customWidth="1"/>
    <col min="5379" max="5379" width="28" style="338" customWidth="1"/>
    <col min="5380" max="5380" width="7.88671875" style="338" customWidth="1"/>
    <col min="5381" max="5381" width="6.44140625" style="338" customWidth="1"/>
    <col min="5382" max="5382" width="7.109375" style="338" customWidth="1"/>
    <col min="5383" max="5383" width="8.88671875" style="338"/>
    <col min="5384" max="5384" width="9.88671875" style="338" customWidth="1"/>
    <col min="5385" max="5385" width="10.6640625" style="338" customWidth="1"/>
    <col min="5386" max="5387" width="8.88671875" style="338"/>
    <col min="5388" max="5388" width="10" style="338" customWidth="1"/>
    <col min="5389" max="5390" width="9.88671875" style="338" customWidth="1"/>
    <col min="5391" max="5392" width="8.88671875" style="338"/>
    <col min="5393" max="5393" width="10.109375" style="338" customWidth="1"/>
    <col min="5394" max="5398" width="8.88671875" style="338"/>
    <col min="5399" max="5399" width="5.33203125" style="338" customWidth="1"/>
    <col min="5400" max="5630" width="8.88671875" style="338"/>
    <col min="5631" max="5633" width="0" style="338" hidden="1" customWidth="1"/>
    <col min="5634" max="5634" width="3.6640625" style="338" customWidth="1"/>
    <col min="5635" max="5635" width="28" style="338" customWidth="1"/>
    <col min="5636" max="5636" width="7.88671875" style="338" customWidth="1"/>
    <col min="5637" max="5637" width="6.44140625" style="338" customWidth="1"/>
    <col min="5638" max="5638" width="7.109375" style="338" customWidth="1"/>
    <col min="5639" max="5639" width="8.88671875" style="338"/>
    <col min="5640" max="5640" width="9.88671875" style="338" customWidth="1"/>
    <col min="5641" max="5641" width="10.6640625" style="338" customWidth="1"/>
    <col min="5642" max="5643" width="8.88671875" style="338"/>
    <col min="5644" max="5644" width="10" style="338" customWidth="1"/>
    <col min="5645" max="5646" width="9.88671875" style="338" customWidth="1"/>
    <col min="5647" max="5648" width="8.88671875" style="338"/>
    <col min="5649" max="5649" width="10.109375" style="338" customWidth="1"/>
    <col min="5650" max="5654" width="8.88671875" style="338"/>
    <col min="5655" max="5655" width="5.33203125" style="338" customWidth="1"/>
    <col min="5656" max="5886" width="8.88671875" style="338"/>
    <col min="5887" max="5889" width="0" style="338" hidden="1" customWidth="1"/>
    <col min="5890" max="5890" width="3.6640625" style="338" customWidth="1"/>
    <col min="5891" max="5891" width="28" style="338" customWidth="1"/>
    <col min="5892" max="5892" width="7.88671875" style="338" customWidth="1"/>
    <col min="5893" max="5893" width="6.44140625" style="338" customWidth="1"/>
    <col min="5894" max="5894" width="7.109375" style="338" customWidth="1"/>
    <col min="5895" max="5895" width="8.88671875" style="338"/>
    <col min="5896" max="5896" width="9.88671875" style="338" customWidth="1"/>
    <col min="5897" max="5897" width="10.6640625" style="338" customWidth="1"/>
    <col min="5898" max="5899" width="8.88671875" style="338"/>
    <col min="5900" max="5900" width="10" style="338" customWidth="1"/>
    <col min="5901" max="5902" width="9.88671875" style="338" customWidth="1"/>
    <col min="5903" max="5904" width="8.88671875" style="338"/>
    <col min="5905" max="5905" width="10.109375" style="338" customWidth="1"/>
    <col min="5906" max="5910" width="8.88671875" style="338"/>
    <col min="5911" max="5911" width="5.33203125" style="338" customWidth="1"/>
    <col min="5912" max="6142" width="8.88671875" style="338"/>
    <col min="6143" max="6145" width="0" style="338" hidden="1" customWidth="1"/>
    <col min="6146" max="6146" width="3.6640625" style="338" customWidth="1"/>
    <col min="6147" max="6147" width="28" style="338" customWidth="1"/>
    <col min="6148" max="6148" width="7.88671875" style="338" customWidth="1"/>
    <col min="6149" max="6149" width="6.44140625" style="338" customWidth="1"/>
    <col min="6150" max="6150" width="7.109375" style="338" customWidth="1"/>
    <col min="6151" max="6151" width="8.88671875" style="338"/>
    <col min="6152" max="6152" width="9.88671875" style="338" customWidth="1"/>
    <col min="6153" max="6153" width="10.6640625" style="338" customWidth="1"/>
    <col min="6154" max="6155" width="8.88671875" style="338"/>
    <col min="6156" max="6156" width="10" style="338" customWidth="1"/>
    <col min="6157" max="6158" width="9.88671875" style="338" customWidth="1"/>
    <col min="6159" max="6160" width="8.88671875" style="338"/>
    <col min="6161" max="6161" width="10.109375" style="338" customWidth="1"/>
    <col min="6162" max="6166" width="8.88671875" style="338"/>
    <col min="6167" max="6167" width="5.33203125" style="338" customWidth="1"/>
    <col min="6168" max="6398" width="8.88671875" style="338"/>
    <col min="6399" max="6401" width="0" style="338" hidden="1" customWidth="1"/>
    <col min="6402" max="6402" width="3.6640625" style="338" customWidth="1"/>
    <col min="6403" max="6403" width="28" style="338" customWidth="1"/>
    <col min="6404" max="6404" width="7.88671875" style="338" customWidth="1"/>
    <col min="6405" max="6405" width="6.44140625" style="338" customWidth="1"/>
    <col min="6406" max="6406" width="7.109375" style="338" customWidth="1"/>
    <col min="6407" max="6407" width="8.88671875" style="338"/>
    <col min="6408" max="6408" width="9.88671875" style="338" customWidth="1"/>
    <col min="6409" max="6409" width="10.6640625" style="338" customWidth="1"/>
    <col min="6410" max="6411" width="8.88671875" style="338"/>
    <col min="6412" max="6412" width="10" style="338" customWidth="1"/>
    <col min="6413" max="6414" width="9.88671875" style="338" customWidth="1"/>
    <col min="6415" max="6416" width="8.88671875" style="338"/>
    <col min="6417" max="6417" width="10.109375" style="338" customWidth="1"/>
    <col min="6418" max="6422" width="8.88671875" style="338"/>
    <col min="6423" max="6423" width="5.33203125" style="338" customWidth="1"/>
    <col min="6424" max="6654" width="8.88671875" style="338"/>
    <col min="6655" max="6657" width="0" style="338" hidden="1" customWidth="1"/>
    <col min="6658" max="6658" width="3.6640625" style="338" customWidth="1"/>
    <col min="6659" max="6659" width="28" style="338" customWidth="1"/>
    <col min="6660" max="6660" width="7.88671875" style="338" customWidth="1"/>
    <col min="6661" max="6661" width="6.44140625" style="338" customWidth="1"/>
    <col min="6662" max="6662" width="7.109375" style="338" customWidth="1"/>
    <col min="6663" max="6663" width="8.88671875" style="338"/>
    <col min="6664" max="6664" width="9.88671875" style="338" customWidth="1"/>
    <col min="6665" max="6665" width="10.6640625" style="338" customWidth="1"/>
    <col min="6666" max="6667" width="8.88671875" style="338"/>
    <col min="6668" max="6668" width="10" style="338" customWidth="1"/>
    <col min="6669" max="6670" width="9.88671875" style="338" customWidth="1"/>
    <col min="6671" max="6672" width="8.88671875" style="338"/>
    <col min="6673" max="6673" width="10.109375" style="338" customWidth="1"/>
    <col min="6674" max="6678" width="8.88671875" style="338"/>
    <col min="6679" max="6679" width="5.33203125" style="338" customWidth="1"/>
    <col min="6680" max="6910" width="8.88671875" style="338"/>
    <col min="6911" max="6913" width="0" style="338" hidden="1" customWidth="1"/>
    <col min="6914" max="6914" width="3.6640625" style="338" customWidth="1"/>
    <col min="6915" max="6915" width="28" style="338" customWidth="1"/>
    <col min="6916" max="6916" width="7.88671875" style="338" customWidth="1"/>
    <col min="6917" max="6917" width="6.44140625" style="338" customWidth="1"/>
    <col min="6918" max="6918" width="7.109375" style="338" customWidth="1"/>
    <col min="6919" max="6919" width="8.88671875" style="338"/>
    <col min="6920" max="6920" width="9.88671875" style="338" customWidth="1"/>
    <col min="6921" max="6921" width="10.6640625" style="338" customWidth="1"/>
    <col min="6922" max="6923" width="8.88671875" style="338"/>
    <col min="6924" max="6924" width="10" style="338" customWidth="1"/>
    <col min="6925" max="6926" width="9.88671875" style="338" customWidth="1"/>
    <col min="6927" max="6928" width="8.88671875" style="338"/>
    <col min="6929" max="6929" width="10.109375" style="338" customWidth="1"/>
    <col min="6930" max="6934" width="8.88671875" style="338"/>
    <col min="6935" max="6935" width="5.33203125" style="338" customWidth="1"/>
    <col min="6936" max="7166" width="8.88671875" style="338"/>
    <col min="7167" max="7169" width="0" style="338" hidden="1" customWidth="1"/>
    <col min="7170" max="7170" width="3.6640625" style="338" customWidth="1"/>
    <col min="7171" max="7171" width="28" style="338" customWidth="1"/>
    <col min="7172" max="7172" width="7.88671875" style="338" customWidth="1"/>
    <col min="7173" max="7173" width="6.44140625" style="338" customWidth="1"/>
    <col min="7174" max="7174" width="7.109375" style="338" customWidth="1"/>
    <col min="7175" max="7175" width="8.88671875" style="338"/>
    <col min="7176" max="7176" width="9.88671875" style="338" customWidth="1"/>
    <col min="7177" max="7177" width="10.6640625" style="338" customWidth="1"/>
    <col min="7178" max="7179" width="8.88671875" style="338"/>
    <col min="7180" max="7180" width="10" style="338" customWidth="1"/>
    <col min="7181" max="7182" width="9.88671875" style="338" customWidth="1"/>
    <col min="7183" max="7184" width="8.88671875" style="338"/>
    <col min="7185" max="7185" width="10.109375" style="338" customWidth="1"/>
    <col min="7186" max="7190" width="8.88671875" style="338"/>
    <col min="7191" max="7191" width="5.33203125" style="338" customWidth="1"/>
    <col min="7192" max="7422" width="8.88671875" style="338"/>
    <col min="7423" max="7425" width="0" style="338" hidden="1" customWidth="1"/>
    <col min="7426" max="7426" width="3.6640625" style="338" customWidth="1"/>
    <col min="7427" max="7427" width="28" style="338" customWidth="1"/>
    <col min="7428" max="7428" width="7.88671875" style="338" customWidth="1"/>
    <col min="7429" max="7429" width="6.44140625" style="338" customWidth="1"/>
    <col min="7430" max="7430" width="7.109375" style="338" customWidth="1"/>
    <col min="7431" max="7431" width="8.88671875" style="338"/>
    <col min="7432" max="7432" width="9.88671875" style="338" customWidth="1"/>
    <col min="7433" max="7433" width="10.6640625" style="338" customWidth="1"/>
    <col min="7434" max="7435" width="8.88671875" style="338"/>
    <col min="7436" max="7436" width="10" style="338" customWidth="1"/>
    <col min="7437" max="7438" width="9.88671875" style="338" customWidth="1"/>
    <col min="7439" max="7440" width="8.88671875" style="338"/>
    <col min="7441" max="7441" width="10.109375" style="338" customWidth="1"/>
    <col min="7442" max="7446" width="8.88671875" style="338"/>
    <col min="7447" max="7447" width="5.33203125" style="338" customWidth="1"/>
    <col min="7448" max="7678" width="8.88671875" style="338"/>
    <col min="7679" max="7681" width="0" style="338" hidden="1" customWidth="1"/>
    <col min="7682" max="7682" width="3.6640625" style="338" customWidth="1"/>
    <col min="7683" max="7683" width="28" style="338" customWidth="1"/>
    <col min="7684" max="7684" width="7.88671875" style="338" customWidth="1"/>
    <col min="7685" max="7685" width="6.44140625" style="338" customWidth="1"/>
    <col min="7686" max="7686" width="7.109375" style="338" customWidth="1"/>
    <col min="7687" max="7687" width="8.88671875" style="338"/>
    <col min="7688" max="7688" width="9.88671875" style="338" customWidth="1"/>
    <col min="7689" max="7689" width="10.6640625" style="338" customWidth="1"/>
    <col min="7690" max="7691" width="8.88671875" style="338"/>
    <col min="7692" max="7692" width="10" style="338" customWidth="1"/>
    <col min="7693" max="7694" width="9.88671875" style="338" customWidth="1"/>
    <col min="7695" max="7696" width="8.88671875" style="338"/>
    <col min="7697" max="7697" width="10.109375" style="338" customWidth="1"/>
    <col min="7698" max="7702" width="8.88671875" style="338"/>
    <col min="7703" max="7703" width="5.33203125" style="338" customWidth="1"/>
    <col min="7704" max="7934" width="8.88671875" style="338"/>
    <col min="7935" max="7937" width="0" style="338" hidden="1" customWidth="1"/>
    <col min="7938" max="7938" width="3.6640625" style="338" customWidth="1"/>
    <col min="7939" max="7939" width="28" style="338" customWidth="1"/>
    <col min="7940" max="7940" width="7.88671875" style="338" customWidth="1"/>
    <col min="7941" max="7941" width="6.44140625" style="338" customWidth="1"/>
    <col min="7942" max="7942" width="7.109375" style="338" customWidth="1"/>
    <col min="7943" max="7943" width="8.88671875" style="338"/>
    <col min="7944" max="7944" width="9.88671875" style="338" customWidth="1"/>
    <col min="7945" max="7945" width="10.6640625" style="338" customWidth="1"/>
    <col min="7946" max="7947" width="8.88671875" style="338"/>
    <col min="7948" max="7948" width="10" style="338" customWidth="1"/>
    <col min="7949" max="7950" width="9.88671875" style="338" customWidth="1"/>
    <col min="7951" max="7952" width="8.88671875" style="338"/>
    <col min="7953" max="7953" width="10.109375" style="338" customWidth="1"/>
    <col min="7954" max="7958" width="8.88671875" style="338"/>
    <col min="7959" max="7959" width="5.33203125" style="338" customWidth="1"/>
    <col min="7960" max="8190" width="8.88671875" style="338"/>
    <col min="8191" max="8193" width="0" style="338" hidden="1" customWidth="1"/>
    <col min="8194" max="8194" width="3.6640625" style="338" customWidth="1"/>
    <col min="8195" max="8195" width="28" style="338" customWidth="1"/>
    <col min="8196" max="8196" width="7.88671875" style="338" customWidth="1"/>
    <col min="8197" max="8197" width="6.44140625" style="338" customWidth="1"/>
    <col min="8198" max="8198" width="7.109375" style="338" customWidth="1"/>
    <col min="8199" max="8199" width="8.88671875" style="338"/>
    <col min="8200" max="8200" width="9.88671875" style="338" customWidth="1"/>
    <col min="8201" max="8201" width="10.6640625" style="338" customWidth="1"/>
    <col min="8202" max="8203" width="8.88671875" style="338"/>
    <col min="8204" max="8204" width="10" style="338" customWidth="1"/>
    <col min="8205" max="8206" width="9.88671875" style="338" customWidth="1"/>
    <col min="8207" max="8208" width="8.88671875" style="338"/>
    <col min="8209" max="8209" width="10.109375" style="338" customWidth="1"/>
    <col min="8210" max="8214" width="8.88671875" style="338"/>
    <col min="8215" max="8215" width="5.33203125" style="338" customWidth="1"/>
    <col min="8216" max="8446" width="8.88671875" style="338"/>
    <col min="8447" max="8449" width="0" style="338" hidden="1" customWidth="1"/>
    <col min="8450" max="8450" width="3.6640625" style="338" customWidth="1"/>
    <col min="8451" max="8451" width="28" style="338" customWidth="1"/>
    <col min="8452" max="8452" width="7.88671875" style="338" customWidth="1"/>
    <col min="8453" max="8453" width="6.44140625" style="338" customWidth="1"/>
    <col min="8454" max="8454" width="7.109375" style="338" customWidth="1"/>
    <col min="8455" max="8455" width="8.88671875" style="338"/>
    <col min="8456" max="8456" width="9.88671875" style="338" customWidth="1"/>
    <col min="8457" max="8457" width="10.6640625" style="338" customWidth="1"/>
    <col min="8458" max="8459" width="8.88671875" style="338"/>
    <col min="8460" max="8460" width="10" style="338" customWidth="1"/>
    <col min="8461" max="8462" width="9.88671875" style="338" customWidth="1"/>
    <col min="8463" max="8464" width="8.88671875" style="338"/>
    <col min="8465" max="8465" width="10.109375" style="338" customWidth="1"/>
    <col min="8466" max="8470" width="8.88671875" style="338"/>
    <col min="8471" max="8471" width="5.33203125" style="338" customWidth="1"/>
    <col min="8472" max="8702" width="8.88671875" style="338"/>
    <col min="8703" max="8705" width="0" style="338" hidden="1" customWidth="1"/>
    <col min="8706" max="8706" width="3.6640625" style="338" customWidth="1"/>
    <col min="8707" max="8707" width="28" style="338" customWidth="1"/>
    <col min="8708" max="8708" width="7.88671875" style="338" customWidth="1"/>
    <col min="8709" max="8709" width="6.44140625" style="338" customWidth="1"/>
    <col min="8710" max="8710" width="7.109375" style="338" customWidth="1"/>
    <col min="8711" max="8711" width="8.88671875" style="338"/>
    <col min="8712" max="8712" width="9.88671875" style="338" customWidth="1"/>
    <col min="8713" max="8713" width="10.6640625" style="338" customWidth="1"/>
    <col min="8714" max="8715" width="8.88671875" style="338"/>
    <col min="8716" max="8716" width="10" style="338" customWidth="1"/>
    <col min="8717" max="8718" width="9.88671875" style="338" customWidth="1"/>
    <col min="8719" max="8720" width="8.88671875" style="338"/>
    <col min="8721" max="8721" width="10.109375" style="338" customWidth="1"/>
    <col min="8722" max="8726" width="8.88671875" style="338"/>
    <col min="8727" max="8727" width="5.33203125" style="338" customWidth="1"/>
    <col min="8728" max="8958" width="8.88671875" style="338"/>
    <col min="8959" max="8961" width="0" style="338" hidden="1" customWidth="1"/>
    <col min="8962" max="8962" width="3.6640625" style="338" customWidth="1"/>
    <col min="8963" max="8963" width="28" style="338" customWidth="1"/>
    <col min="8964" max="8964" width="7.88671875" style="338" customWidth="1"/>
    <col min="8965" max="8965" width="6.44140625" style="338" customWidth="1"/>
    <col min="8966" max="8966" width="7.109375" style="338" customWidth="1"/>
    <col min="8967" max="8967" width="8.88671875" style="338"/>
    <col min="8968" max="8968" width="9.88671875" style="338" customWidth="1"/>
    <col min="8969" max="8969" width="10.6640625" style="338" customWidth="1"/>
    <col min="8970" max="8971" width="8.88671875" style="338"/>
    <col min="8972" max="8972" width="10" style="338" customWidth="1"/>
    <col min="8973" max="8974" width="9.88671875" style="338" customWidth="1"/>
    <col min="8975" max="8976" width="8.88671875" style="338"/>
    <col min="8977" max="8977" width="10.109375" style="338" customWidth="1"/>
    <col min="8978" max="8982" width="8.88671875" style="338"/>
    <col min="8983" max="8983" width="5.33203125" style="338" customWidth="1"/>
    <col min="8984" max="9214" width="8.88671875" style="338"/>
    <col min="9215" max="9217" width="0" style="338" hidden="1" customWidth="1"/>
    <col min="9218" max="9218" width="3.6640625" style="338" customWidth="1"/>
    <col min="9219" max="9219" width="28" style="338" customWidth="1"/>
    <col min="9220" max="9220" width="7.88671875" style="338" customWidth="1"/>
    <col min="9221" max="9221" width="6.44140625" style="338" customWidth="1"/>
    <col min="9222" max="9222" width="7.109375" style="338" customWidth="1"/>
    <col min="9223" max="9223" width="8.88671875" style="338"/>
    <col min="9224" max="9224" width="9.88671875" style="338" customWidth="1"/>
    <col min="9225" max="9225" width="10.6640625" style="338" customWidth="1"/>
    <col min="9226" max="9227" width="8.88671875" style="338"/>
    <col min="9228" max="9228" width="10" style="338" customWidth="1"/>
    <col min="9229" max="9230" width="9.88671875" style="338" customWidth="1"/>
    <col min="9231" max="9232" width="8.88671875" style="338"/>
    <col min="9233" max="9233" width="10.109375" style="338" customWidth="1"/>
    <col min="9234" max="9238" width="8.88671875" style="338"/>
    <col min="9239" max="9239" width="5.33203125" style="338" customWidth="1"/>
    <col min="9240" max="9470" width="8.88671875" style="338"/>
    <col min="9471" max="9473" width="0" style="338" hidden="1" customWidth="1"/>
    <col min="9474" max="9474" width="3.6640625" style="338" customWidth="1"/>
    <col min="9475" max="9475" width="28" style="338" customWidth="1"/>
    <col min="9476" max="9476" width="7.88671875" style="338" customWidth="1"/>
    <col min="9477" max="9477" width="6.44140625" style="338" customWidth="1"/>
    <col min="9478" max="9478" width="7.109375" style="338" customWidth="1"/>
    <col min="9479" max="9479" width="8.88671875" style="338"/>
    <col min="9480" max="9480" width="9.88671875" style="338" customWidth="1"/>
    <col min="9481" max="9481" width="10.6640625" style="338" customWidth="1"/>
    <col min="9482" max="9483" width="8.88671875" style="338"/>
    <col min="9484" max="9484" width="10" style="338" customWidth="1"/>
    <col min="9485" max="9486" width="9.88671875" style="338" customWidth="1"/>
    <col min="9487" max="9488" width="8.88671875" style="338"/>
    <col min="9489" max="9489" width="10.109375" style="338" customWidth="1"/>
    <col min="9490" max="9494" width="8.88671875" style="338"/>
    <col min="9495" max="9495" width="5.33203125" style="338" customWidth="1"/>
    <col min="9496" max="9726" width="8.88671875" style="338"/>
    <col min="9727" max="9729" width="0" style="338" hidden="1" customWidth="1"/>
    <col min="9730" max="9730" width="3.6640625" style="338" customWidth="1"/>
    <col min="9731" max="9731" width="28" style="338" customWidth="1"/>
    <col min="9732" max="9732" width="7.88671875" style="338" customWidth="1"/>
    <col min="9733" max="9733" width="6.44140625" style="338" customWidth="1"/>
    <col min="9734" max="9734" width="7.109375" style="338" customWidth="1"/>
    <col min="9735" max="9735" width="8.88671875" style="338"/>
    <col min="9736" max="9736" width="9.88671875" style="338" customWidth="1"/>
    <col min="9737" max="9737" width="10.6640625" style="338" customWidth="1"/>
    <col min="9738" max="9739" width="8.88671875" style="338"/>
    <col min="9740" max="9740" width="10" style="338" customWidth="1"/>
    <col min="9741" max="9742" width="9.88671875" style="338" customWidth="1"/>
    <col min="9743" max="9744" width="8.88671875" style="338"/>
    <col min="9745" max="9745" width="10.109375" style="338" customWidth="1"/>
    <col min="9746" max="9750" width="8.88671875" style="338"/>
    <col min="9751" max="9751" width="5.33203125" style="338" customWidth="1"/>
    <col min="9752" max="9982" width="8.88671875" style="338"/>
    <col min="9983" max="9985" width="0" style="338" hidden="1" customWidth="1"/>
    <col min="9986" max="9986" width="3.6640625" style="338" customWidth="1"/>
    <col min="9987" max="9987" width="28" style="338" customWidth="1"/>
    <col min="9988" max="9988" width="7.88671875" style="338" customWidth="1"/>
    <col min="9989" max="9989" width="6.44140625" style="338" customWidth="1"/>
    <col min="9990" max="9990" width="7.109375" style="338" customWidth="1"/>
    <col min="9991" max="9991" width="8.88671875" style="338"/>
    <col min="9992" max="9992" width="9.88671875" style="338" customWidth="1"/>
    <col min="9993" max="9993" width="10.6640625" style="338" customWidth="1"/>
    <col min="9994" max="9995" width="8.88671875" style="338"/>
    <col min="9996" max="9996" width="10" style="338" customWidth="1"/>
    <col min="9997" max="9998" width="9.88671875" style="338" customWidth="1"/>
    <col min="9999" max="10000" width="8.88671875" style="338"/>
    <col min="10001" max="10001" width="10.109375" style="338" customWidth="1"/>
    <col min="10002" max="10006" width="8.88671875" style="338"/>
    <col min="10007" max="10007" width="5.33203125" style="338" customWidth="1"/>
    <col min="10008" max="10238" width="8.88671875" style="338"/>
    <col min="10239" max="10241" width="0" style="338" hidden="1" customWidth="1"/>
    <col min="10242" max="10242" width="3.6640625" style="338" customWidth="1"/>
    <col min="10243" max="10243" width="28" style="338" customWidth="1"/>
    <col min="10244" max="10244" width="7.88671875" style="338" customWidth="1"/>
    <col min="10245" max="10245" width="6.44140625" style="338" customWidth="1"/>
    <col min="10246" max="10246" width="7.109375" style="338" customWidth="1"/>
    <col min="10247" max="10247" width="8.88671875" style="338"/>
    <col min="10248" max="10248" width="9.88671875" style="338" customWidth="1"/>
    <col min="10249" max="10249" width="10.6640625" style="338" customWidth="1"/>
    <col min="10250" max="10251" width="8.88671875" style="338"/>
    <col min="10252" max="10252" width="10" style="338" customWidth="1"/>
    <col min="10253" max="10254" width="9.88671875" style="338" customWidth="1"/>
    <col min="10255" max="10256" width="8.88671875" style="338"/>
    <col min="10257" max="10257" width="10.109375" style="338" customWidth="1"/>
    <col min="10258" max="10262" width="8.88671875" style="338"/>
    <col min="10263" max="10263" width="5.33203125" style="338" customWidth="1"/>
    <col min="10264" max="10494" width="8.88671875" style="338"/>
    <col min="10495" max="10497" width="0" style="338" hidden="1" customWidth="1"/>
    <col min="10498" max="10498" width="3.6640625" style="338" customWidth="1"/>
    <col min="10499" max="10499" width="28" style="338" customWidth="1"/>
    <col min="10500" max="10500" width="7.88671875" style="338" customWidth="1"/>
    <col min="10501" max="10501" width="6.44140625" style="338" customWidth="1"/>
    <col min="10502" max="10502" width="7.109375" style="338" customWidth="1"/>
    <col min="10503" max="10503" width="8.88671875" style="338"/>
    <col min="10504" max="10504" width="9.88671875" style="338" customWidth="1"/>
    <col min="10505" max="10505" width="10.6640625" style="338" customWidth="1"/>
    <col min="10506" max="10507" width="8.88671875" style="338"/>
    <col min="10508" max="10508" width="10" style="338" customWidth="1"/>
    <col min="10509" max="10510" width="9.88671875" style="338" customWidth="1"/>
    <col min="10511" max="10512" width="8.88671875" style="338"/>
    <col min="10513" max="10513" width="10.109375" style="338" customWidth="1"/>
    <col min="10514" max="10518" width="8.88671875" style="338"/>
    <col min="10519" max="10519" width="5.33203125" style="338" customWidth="1"/>
    <col min="10520" max="10750" width="8.88671875" style="338"/>
    <col min="10751" max="10753" width="0" style="338" hidden="1" customWidth="1"/>
    <col min="10754" max="10754" width="3.6640625" style="338" customWidth="1"/>
    <col min="10755" max="10755" width="28" style="338" customWidth="1"/>
    <col min="10756" max="10756" width="7.88671875" style="338" customWidth="1"/>
    <col min="10757" max="10757" width="6.44140625" style="338" customWidth="1"/>
    <col min="10758" max="10758" width="7.109375" style="338" customWidth="1"/>
    <col min="10759" max="10759" width="8.88671875" style="338"/>
    <col min="10760" max="10760" width="9.88671875" style="338" customWidth="1"/>
    <col min="10761" max="10761" width="10.6640625" style="338" customWidth="1"/>
    <col min="10762" max="10763" width="8.88671875" style="338"/>
    <col min="10764" max="10764" width="10" style="338" customWidth="1"/>
    <col min="10765" max="10766" width="9.88671875" style="338" customWidth="1"/>
    <col min="10767" max="10768" width="8.88671875" style="338"/>
    <col min="10769" max="10769" width="10.109375" style="338" customWidth="1"/>
    <col min="10770" max="10774" width="8.88671875" style="338"/>
    <col min="10775" max="10775" width="5.33203125" style="338" customWidth="1"/>
    <col min="10776" max="11006" width="8.88671875" style="338"/>
    <col min="11007" max="11009" width="0" style="338" hidden="1" customWidth="1"/>
    <col min="11010" max="11010" width="3.6640625" style="338" customWidth="1"/>
    <col min="11011" max="11011" width="28" style="338" customWidth="1"/>
    <col min="11012" max="11012" width="7.88671875" style="338" customWidth="1"/>
    <col min="11013" max="11013" width="6.44140625" style="338" customWidth="1"/>
    <col min="11014" max="11014" width="7.109375" style="338" customWidth="1"/>
    <col min="11015" max="11015" width="8.88671875" style="338"/>
    <col min="11016" max="11016" width="9.88671875" style="338" customWidth="1"/>
    <col min="11017" max="11017" width="10.6640625" style="338" customWidth="1"/>
    <col min="11018" max="11019" width="8.88671875" style="338"/>
    <col min="11020" max="11020" width="10" style="338" customWidth="1"/>
    <col min="11021" max="11022" width="9.88671875" style="338" customWidth="1"/>
    <col min="11023" max="11024" width="8.88671875" style="338"/>
    <col min="11025" max="11025" width="10.109375" style="338" customWidth="1"/>
    <col min="11026" max="11030" width="8.88671875" style="338"/>
    <col min="11031" max="11031" width="5.33203125" style="338" customWidth="1"/>
    <col min="11032" max="11262" width="8.88671875" style="338"/>
    <col min="11263" max="11265" width="0" style="338" hidden="1" customWidth="1"/>
    <col min="11266" max="11266" width="3.6640625" style="338" customWidth="1"/>
    <col min="11267" max="11267" width="28" style="338" customWidth="1"/>
    <col min="11268" max="11268" width="7.88671875" style="338" customWidth="1"/>
    <col min="11269" max="11269" width="6.44140625" style="338" customWidth="1"/>
    <col min="11270" max="11270" width="7.109375" style="338" customWidth="1"/>
    <col min="11271" max="11271" width="8.88671875" style="338"/>
    <col min="11272" max="11272" width="9.88671875" style="338" customWidth="1"/>
    <col min="11273" max="11273" width="10.6640625" style="338" customWidth="1"/>
    <col min="11274" max="11275" width="8.88671875" style="338"/>
    <col min="11276" max="11276" width="10" style="338" customWidth="1"/>
    <col min="11277" max="11278" width="9.88671875" style="338" customWidth="1"/>
    <col min="11279" max="11280" width="8.88671875" style="338"/>
    <col min="11281" max="11281" width="10.109375" style="338" customWidth="1"/>
    <col min="11282" max="11286" width="8.88671875" style="338"/>
    <col min="11287" max="11287" width="5.33203125" style="338" customWidth="1"/>
    <col min="11288" max="11518" width="8.88671875" style="338"/>
    <col min="11519" max="11521" width="0" style="338" hidden="1" customWidth="1"/>
    <col min="11522" max="11522" width="3.6640625" style="338" customWidth="1"/>
    <col min="11523" max="11523" width="28" style="338" customWidth="1"/>
    <col min="11524" max="11524" width="7.88671875" style="338" customWidth="1"/>
    <col min="11525" max="11525" width="6.44140625" style="338" customWidth="1"/>
    <col min="11526" max="11526" width="7.109375" style="338" customWidth="1"/>
    <col min="11527" max="11527" width="8.88671875" style="338"/>
    <col min="11528" max="11528" width="9.88671875" style="338" customWidth="1"/>
    <col min="11529" max="11529" width="10.6640625" style="338" customWidth="1"/>
    <col min="11530" max="11531" width="8.88671875" style="338"/>
    <col min="11532" max="11532" width="10" style="338" customWidth="1"/>
    <col min="11533" max="11534" width="9.88671875" style="338" customWidth="1"/>
    <col min="11535" max="11536" width="8.88671875" style="338"/>
    <col min="11537" max="11537" width="10.109375" style="338" customWidth="1"/>
    <col min="11538" max="11542" width="8.88671875" style="338"/>
    <col min="11543" max="11543" width="5.33203125" style="338" customWidth="1"/>
    <col min="11544" max="11774" width="8.88671875" style="338"/>
    <col min="11775" max="11777" width="0" style="338" hidden="1" customWidth="1"/>
    <col min="11778" max="11778" width="3.6640625" style="338" customWidth="1"/>
    <col min="11779" max="11779" width="28" style="338" customWidth="1"/>
    <col min="11780" max="11780" width="7.88671875" style="338" customWidth="1"/>
    <col min="11781" max="11781" width="6.44140625" style="338" customWidth="1"/>
    <col min="11782" max="11782" width="7.109375" style="338" customWidth="1"/>
    <col min="11783" max="11783" width="8.88671875" style="338"/>
    <col min="11784" max="11784" width="9.88671875" style="338" customWidth="1"/>
    <col min="11785" max="11785" width="10.6640625" style="338" customWidth="1"/>
    <col min="11786" max="11787" width="8.88671875" style="338"/>
    <col min="11788" max="11788" width="10" style="338" customWidth="1"/>
    <col min="11789" max="11790" width="9.88671875" style="338" customWidth="1"/>
    <col min="11791" max="11792" width="8.88671875" style="338"/>
    <col min="11793" max="11793" width="10.109375" style="338" customWidth="1"/>
    <col min="11794" max="11798" width="8.88671875" style="338"/>
    <col min="11799" max="11799" width="5.33203125" style="338" customWidth="1"/>
    <col min="11800" max="12030" width="8.88671875" style="338"/>
    <col min="12031" max="12033" width="0" style="338" hidden="1" customWidth="1"/>
    <col min="12034" max="12034" width="3.6640625" style="338" customWidth="1"/>
    <col min="12035" max="12035" width="28" style="338" customWidth="1"/>
    <col min="12036" max="12036" width="7.88671875" style="338" customWidth="1"/>
    <col min="12037" max="12037" width="6.44140625" style="338" customWidth="1"/>
    <col min="12038" max="12038" width="7.109375" style="338" customWidth="1"/>
    <col min="12039" max="12039" width="8.88671875" style="338"/>
    <col min="12040" max="12040" width="9.88671875" style="338" customWidth="1"/>
    <col min="12041" max="12041" width="10.6640625" style="338" customWidth="1"/>
    <col min="12042" max="12043" width="8.88671875" style="338"/>
    <col min="12044" max="12044" width="10" style="338" customWidth="1"/>
    <col min="12045" max="12046" width="9.88671875" style="338" customWidth="1"/>
    <col min="12047" max="12048" width="8.88671875" style="338"/>
    <col min="12049" max="12049" width="10.109375" style="338" customWidth="1"/>
    <col min="12050" max="12054" width="8.88671875" style="338"/>
    <col min="12055" max="12055" width="5.33203125" style="338" customWidth="1"/>
    <col min="12056" max="12286" width="8.88671875" style="338"/>
    <col min="12287" max="12289" width="0" style="338" hidden="1" customWidth="1"/>
    <col min="12290" max="12290" width="3.6640625" style="338" customWidth="1"/>
    <col min="12291" max="12291" width="28" style="338" customWidth="1"/>
    <col min="12292" max="12292" width="7.88671875" style="338" customWidth="1"/>
    <col min="12293" max="12293" width="6.44140625" style="338" customWidth="1"/>
    <col min="12294" max="12294" width="7.109375" style="338" customWidth="1"/>
    <col min="12295" max="12295" width="8.88671875" style="338"/>
    <col min="12296" max="12296" width="9.88671875" style="338" customWidth="1"/>
    <col min="12297" max="12297" width="10.6640625" style="338" customWidth="1"/>
    <col min="12298" max="12299" width="8.88671875" style="338"/>
    <col min="12300" max="12300" width="10" style="338" customWidth="1"/>
    <col min="12301" max="12302" width="9.88671875" style="338" customWidth="1"/>
    <col min="12303" max="12304" width="8.88671875" style="338"/>
    <col min="12305" max="12305" width="10.109375" style="338" customWidth="1"/>
    <col min="12306" max="12310" width="8.88671875" style="338"/>
    <col min="12311" max="12311" width="5.33203125" style="338" customWidth="1"/>
    <col min="12312" max="12542" width="8.88671875" style="338"/>
    <col min="12543" max="12545" width="0" style="338" hidden="1" customWidth="1"/>
    <col min="12546" max="12546" width="3.6640625" style="338" customWidth="1"/>
    <col min="12547" max="12547" width="28" style="338" customWidth="1"/>
    <col min="12548" max="12548" width="7.88671875" style="338" customWidth="1"/>
    <col min="12549" max="12549" width="6.44140625" style="338" customWidth="1"/>
    <col min="12550" max="12550" width="7.109375" style="338" customWidth="1"/>
    <col min="12551" max="12551" width="8.88671875" style="338"/>
    <col min="12552" max="12552" width="9.88671875" style="338" customWidth="1"/>
    <col min="12553" max="12553" width="10.6640625" style="338" customWidth="1"/>
    <col min="12554" max="12555" width="8.88671875" style="338"/>
    <col min="12556" max="12556" width="10" style="338" customWidth="1"/>
    <col min="12557" max="12558" width="9.88671875" style="338" customWidth="1"/>
    <col min="12559" max="12560" width="8.88671875" style="338"/>
    <col min="12561" max="12561" width="10.109375" style="338" customWidth="1"/>
    <col min="12562" max="12566" width="8.88671875" style="338"/>
    <col min="12567" max="12567" width="5.33203125" style="338" customWidth="1"/>
    <col min="12568" max="12798" width="8.88671875" style="338"/>
    <col min="12799" max="12801" width="0" style="338" hidden="1" customWidth="1"/>
    <col min="12802" max="12802" width="3.6640625" style="338" customWidth="1"/>
    <col min="12803" max="12803" width="28" style="338" customWidth="1"/>
    <col min="12804" max="12804" width="7.88671875" style="338" customWidth="1"/>
    <col min="12805" max="12805" width="6.44140625" style="338" customWidth="1"/>
    <col min="12806" max="12806" width="7.109375" style="338" customWidth="1"/>
    <col min="12807" max="12807" width="8.88671875" style="338"/>
    <col min="12808" max="12808" width="9.88671875" style="338" customWidth="1"/>
    <col min="12809" max="12809" width="10.6640625" style="338" customWidth="1"/>
    <col min="12810" max="12811" width="8.88671875" style="338"/>
    <col min="12812" max="12812" width="10" style="338" customWidth="1"/>
    <col min="12813" max="12814" width="9.88671875" style="338" customWidth="1"/>
    <col min="12815" max="12816" width="8.88671875" style="338"/>
    <col min="12817" max="12817" width="10.109375" style="338" customWidth="1"/>
    <col min="12818" max="12822" width="8.88671875" style="338"/>
    <col min="12823" max="12823" width="5.33203125" style="338" customWidth="1"/>
    <col min="12824" max="13054" width="8.88671875" style="338"/>
    <col min="13055" max="13057" width="0" style="338" hidden="1" customWidth="1"/>
    <col min="13058" max="13058" width="3.6640625" style="338" customWidth="1"/>
    <col min="13059" max="13059" width="28" style="338" customWidth="1"/>
    <col min="13060" max="13060" width="7.88671875" style="338" customWidth="1"/>
    <col min="13061" max="13061" width="6.44140625" style="338" customWidth="1"/>
    <col min="13062" max="13062" width="7.109375" style="338" customWidth="1"/>
    <col min="13063" max="13063" width="8.88671875" style="338"/>
    <col min="13064" max="13064" width="9.88671875" style="338" customWidth="1"/>
    <col min="13065" max="13065" width="10.6640625" style="338" customWidth="1"/>
    <col min="13066" max="13067" width="8.88671875" style="338"/>
    <col min="13068" max="13068" width="10" style="338" customWidth="1"/>
    <col min="13069" max="13070" width="9.88671875" style="338" customWidth="1"/>
    <col min="13071" max="13072" width="8.88671875" style="338"/>
    <col min="13073" max="13073" width="10.109375" style="338" customWidth="1"/>
    <col min="13074" max="13078" width="8.88671875" style="338"/>
    <col min="13079" max="13079" width="5.33203125" style="338" customWidth="1"/>
    <col min="13080" max="13310" width="8.88671875" style="338"/>
    <col min="13311" max="13313" width="0" style="338" hidden="1" customWidth="1"/>
    <col min="13314" max="13314" width="3.6640625" style="338" customWidth="1"/>
    <col min="13315" max="13315" width="28" style="338" customWidth="1"/>
    <col min="13316" max="13316" width="7.88671875" style="338" customWidth="1"/>
    <col min="13317" max="13317" width="6.44140625" style="338" customWidth="1"/>
    <col min="13318" max="13318" width="7.109375" style="338" customWidth="1"/>
    <col min="13319" max="13319" width="8.88671875" style="338"/>
    <col min="13320" max="13320" width="9.88671875" style="338" customWidth="1"/>
    <col min="13321" max="13321" width="10.6640625" style="338" customWidth="1"/>
    <col min="13322" max="13323" width="8.88671875" style="338"/>
    <col min="13324" max="13324" width="10" style="338" customWidth="1"/>
    <col min="13325" max="13326" width="9.88671875" style="338" customWidth="1"/>
    <col min="13327" max="13328" width="8.88671875" style="338"/>
    <col min="13329" max="13329" width="10.109375" style="338" customWidth="1"/>
    <col min="13330" max="13334" width="8.88671875" style="338"/>
    <col min="13335" max="13335" width="5.33203125" style="338" customWidth="1"/>
    <col min="13336" max="13566" width="8.88671875" style="338"/>
    <col min="13567" max="13569" width="0" style="338" hidden="1" customWidth="1"/>
    <col min="13570" max="13570" width="3.6640625" style="338" customWidth="1"/>
    <col min="13571" max="13571" width="28" style="338" customWidth="1"/>
    <col min="13572" max="13572" width="7.88671875" style="338" customWidth="1"/>
    <col min="13573" max="13573" width="6.44140625" style="338" customWidth="1"/>
    <col min="13574" max="13574" width="7.109375" style="338" customWidth="1"/>
    <col min="13575" max="13575" width="8.88671875" style="338"/>
    <col min="13576" max="13576" width="9.88671875" style="338" customWidth="1"/>
    <col min="13577" max="13577" width="10.6640625" style="338" customWidth="1"/>
    <col min="13578" max="13579" width="8.88671875" style="338"/>
    <col min="13580" max="13580" width="10" style="338" customWidth="1"/>
    <col min="13581" max="13582" width="9.88671875" style="338" customWidth="1"/>
    <col min="13583" max="13584" width="8.88671875" style="338"/>
    <col min="13585" max="13585" width="10.109375" style="338" customWidth="1"/>
    <col min="13586" max="13590" width="8.88671875" style="338"/>
    <col min="13591" max="13591" width="5.33203125" style="338" customWidth="1"/>
    <col min="13592" max="13822" width="8.88671875" style="338"/>
    <col min="13823" max="13825" width="0" style="338" hidden="1" customWidth="1"/>
    <col min="13826" max="13826" width="3.6640625" style="338" customWidth="1"/>
    <col min="13827" max="13827" width="28" style="338" customWidth="1"/>
    <col min="13828" max="13828" width="7.88671875" style="338" customWidth="1"/>
    <col min="13829" max="13829" width="6.44140625" style="338" customWidth="1"/>
    <col min="13830" max="13830" width="7.109375" style="338" customWidth="1"/>
    <col min="13831" max="13831" width="8.88671875" style="338"/>
    <col min="13832" max="13832" width="9.88671875" style="338" customWidth="1"/>
    <col min="13833" max="13833" width="10.6640625" style="338" customWidth="1"/>
    <col min="13834" max="13835" width="8.88671875" style="338"/>
    <col min="13836" max="13836" width="10" style="338" customWidth="1"/>
    <col min="13837" max="13838" width="9.88671875" style="338" customWidth="1"/>
    <col min="13839" max="13840" width="8.88671875" style="338"/>
    <col min="13841" max="13841" width="10.109375" style="338" customWidth="1"/>
    <col min="13842" max="13846" width="8.88671875" style="338"/>
    <col min="13847" max="13847" width="5.33203125" style="338" customWidth="1"/>
    <col min="13848" max="14078" width="8.88671875" style="338"/>
    <col min="14079" max="14081" width="0" style="338" hidden="1" customWidth="1"/>
    <col min="14082" max="14082" width="3.6640625" style="338" customWidth="1"/>
    <col min="14083" max="14083" width="28" style="338" customWidth="1"/>
    <col min="14084" max="14084" width="7.88671875" style="338" customWidth="1"/>
    <col min="14085" max="14085" width="6.44140625" style="338" customWidth="1"/>
    <col min="14086" max="14086" width="7.109375" style="338" customWidth="1"/>
    <col min="14087" max="14087" width="8.88671875" style="338"/>
    <col min="14088" max="14088" width="9.88671875" style="338" customWidth="1"/>
    <col min="14089" max="14089" width="10.6640625" style="338" customWidth="1"/>
    <col min="14090" max="14091" width="8.88671875" style="338"/>
    <col min="14092" max="14092" width="10" style="338" customWidth="1"/>
    <col min="14093" max="14094" width="9.88671875" style="338" customWidth="1"/>
    <col min="14095" max="14096" width="8.88671875" style="338"/>
    <col min="14097" max="14097" width="10.109375" style="338" customWidth="1"/>
    <col min="14098" max="14102" width="8.88671875" style="338"/>
    <col min="14103" max="14103" width="5.33203125" style="338" customWidth="1"/>
    <col min="14104" max="14334" width="8.88671875" style="338"/>
    <col min="14335" max="14337" width="0" style="338" hidden="1" customWidth="1"/>
    <col min="14338" max="14338" width="3.6640625" style="338" customWidth="1"/>
    <col min="14339" max="14339" width="28" style="338" customWidth="1"/>
    <col min="14340" max="14340" width="7.88671875" style="338" customWidth="1"/>
    <col min="14341" max="14341" width="6.44140625" style="338" customWidth="1"/>
    <col min="14342" max="14342" width="7.109375" style="338" customWidth="1"/>
    <col min="14343" max="14343" width="8.88671875" style="338"/>
    <col min="14344" max="14344" width="9.88671875" style="338" customWidth="1"/>
    <col min="14345" max="14345" width="10.6640625" style="338" customWidth="1"/>
    <col min="14346" max="14347" width="8.88671875" style="338"/>
    <col min="14348" max="14348" width="10" style="338" customWidth="1"/>
    <col min="14349" max="14350" width="9.88671875" style="338" customWidth="1"/>
    <col min="14351" max="14352" width="8.88671875" style="338"/>
    <col min="14353" max="14353" width="10.109375" style="338" customWidth="1"/>
    <col min="14354" max="14358" width="8.88671875" style="338"/>
    <col min="14359" max="14359" width="5.33203125" style="338" customWidth="1"/>
    <col min="14360" max="14590" width="8.88671875" style="338"/>
    <col min="14591" max="14593" width="0" style="338" hidden="1" customWidth="1"/>
    <col min="14594" max="14594" width="3.6640625" style="338" customWidth="1"/>
    <col min="14595" max="14595" width="28" style="338" customWidth="1"/>
    <col min="14596" max="14596" width="7.88671875" style="338" customWidth="1"/>
    <col min="14597" max="14597" width="6.44140625" style="338" customWidth="1"/>
    <col min="14598" max="14598" width="7.109375" style="338" customWidth="1"/>
    <col min="14599" max="14599" width="8.88671875" style="338"/>
    <col min="14600" max="14600" width="9.88671875" style="338" customWidth="1"/>
    <col min="14601" max="14601" width="10.6640625" style="338" customWidth="1"/>
    <col min="14602" max="14603" width="8.88671875" style="338"/>
    <col min="14604" max="14604" width="10" style="338" customWidth="1"/>
    <col min="14605" max="14606" width="9.88671875" style="338" customWidth="1"/>
    <col min="14607" max="14608" width="8.88671875" style="338"/>
    <col min="14609" max="14609" width="10.109375" style="338" customWidth="1"/>
    <col min="14610" max="14614" width="8.88671875" style="338"/>
    <col min="14615" max="14615" width="5.33203125" style="338" customWidth="1"/>
    <col min="14616" max="14846" width="8.88671875" style="338"/>
    <col min="14847" max="14849" width="0" style="338" hidden="1" customWidth="1"/>
    <col min="14850" max="14850" width="3.6640625" style="338" customWidth="1"/>
    <col min="14851" max="14851" width="28" style="338" customWidth="1"/>
    <col min="14852" max="14852" width="7.88671875" style="338" customWidth="1"/>
    <col min="14853" max="14853" width="6.44140625" style="338" customWidth="1"/>
    <col min="14854" max="14854" width="7.109375" style="338" customWidth="1"/>
    <col min="14855" max="14855" width="8.88671875" style="338"/>
    <col min="14856" max="14856" width="9.88671875" style="338" customWidth="1"/>
    <col min="14857" max="14857" width="10.6640625" style="338" customWidth="1"/>
    <col min="14858" max="14859" width="8.88671875" style="338"/>
    <col min="14860" max="14860" width="10" style="338" customWidth="1"/>
    <col min="14861" max="14862" width="9.88671875" style="338" customWidth="1"/>
    <col min="14863" max="14864" width="8.88671875" style="338"/>
    <col min="14865" max="14865" width="10.109375" style="338" customWidth="1"/>
    <col min="14866" max="14870" width="8.88671875" style="338"/>
    <col min="14871" max="14871" width="5.33203125" style="338" customWidth="1"/>
    <col min="14872" max="15102" width="8.88671875" style="338"/>
    <col min="15103" max="15105" width="0" style="338" hidden="1" customWidth="1"/>
    <col min="15106" max="15106" width="3.6640625" style="338" customWidth="1"/>
    <col min="15107" max="15107" width="28" style="338" customWidth="1"/>
    <col min="15108" max="15108" width="7.88671875" style="338" customWidth="1"/>
    <col min="15109" max="15109" width="6.44140625" style="338" customWidth="1"/>
    <col min="15110" max="15110" width="7.109375" style="338" customWidth="1"/>
    <col min="15111" max="15111" width="8.88671875" style="338"/>
    <col min="15112" max="15112" width="9.88671875" style="338" customWidth="1"/>
    <col min="15113" max="15113" width="10.6640625" style="338" customWidth="1"/>
    <col min="15114" max="15115" width="8.88671875" style="338"/>
    <col min="15116" max="15116" width="10" style="338" customWidth="1"/>
    <col min="15117" max="15118" width="9.88671875" style="338" customWidth="1"/>
    <col min="15119" max="15120" width="8.88671875" style="338"/>
    <col min="15121" max="15121" width="10.109375" style="338" customWidth="1"/>
    <col min="15122" max="15126" width="8.88671875" style="338"/>
    <col min="15127" max="15127" width="5.33203125" style="338" customWidth="1"/>
    <col min="15128" max="15358" width="8.88671875" style="338"/>
    <col min="15359" max="15361" width="0" style="338" hidden="1" customWidth="1"/>
    <col min="15362" max="15362" width="3.6640625" style="338" customWidth="1"/>
    <col min="15363" max="15363" width="28" style="338" customWidth="1"/>
    <col min="15364" max="15364" width="7.88671875" style="338" customWidth="1"/>
    <col min="15365" max="15365" width="6.44140625" style="338" customWidth="1"/>
    <col min="15366" max="15366" width="7.109375" style="338" customWidth="1"/>
    <col min="15367" max="15367" width="8.88671875" style="338"/>
    <col min="15368" max="15368" width="9.88671875" style="338" customWidth="1"/>
    <col min="15369" max="15369" width="10.6640625" style="338" customWidth="1"/>
    <col min="15370" max="15371" width="8.88671875" style="338"/>
    <col min="15372" max="15372" width="10" style="338" customWidth="1"/>
    <col min="15373" max="15374" width="9.88671875" style="338" customWidth="1"/>
    <col min="15375" max="15376" width="8.88671875" style="338"/>
    <col min="15377" max="15377" width="10.109375" style="338" customWidth="1"/>
    <col min="15378" max="15382" width="8.88671875" style="338"/>
    <col min="15383" max="15383" width="5.33203125" style="338" customWidth="1"/>
    <col min="15384" max="15614" width="8.88671875" style="338"/>
    <col min="15615" max="15617" width="0" style="338" hidden="1" customWidth="1"/>
    <col min="15618" max="15618" width="3.6640625" style="338" customWidth="1"/>
    <col min="15619" max="15619" width="28" style="338" customWidth="1"/>
    <col min="15620" max="15620" width="7.88671875" style="338" customWidth="1"/>
    <col min="15621" max="15621" width="6.44140625" style="338" customWidth="1"/>
    <col min="15622" max="15622" width="7.109375" style="338" customWidth="1"/>
    <col min="15623" max="15623" width="8.88671875" style="338"/>
    <col min="15624" max="15624" width="9.88671875" style="338" customWidth="1"/>
    <col min="15625" max="15625" width="10.6640625" style="338" customWidth="1"/>
    <col min="15626" max="15627" width="8.88671875" style="338"/>
    <col min="15628" max="15628" width="10" style="338" customWidth="1"/>
    <col min="15629" max="15630" width="9.88671875" style="338" customWidth="1"/>
    <col min="15631" max="15632" width="8.88671875" style="338"/>
    <col min="15633" max="15633" width="10.109375" style="338" customWidth="1"/>
    <col min="15634" max="15638" width="8.88671875" style="338"/>
    <col min="15639" max="15639" width="5.33203125" style="338" customWidth="1"/>
    <col min="15640" max="15870" width="8.88671875" style="338"/>
    <col min="15871" max="15873" width="0" style="338" hidden="1" customWidth="1"/>
    <col min="15874" max="15874" width="3.6640625" style="338" customWidth="1"/>
    <col min="15875" max="15875" width="28" style="338" customWidth="1"/>
    <col min="15876" max="15876" width="7.88671875" style="338" customWidth="1"/>
    <col min="15877" max="15877" width="6.44140625" style="338" customWidth="1"/>
    <col min="15878" max="15878" width="7.109375" style="338" customWidth="1"/>
    <col min="15879" max="15879" width="8.88671875" style="338"/>
    <col min="15880" max="15880" width="9.88671875" style="338" customWidth="1"/>
    <col min="15881" max="15881" width="10.6640625" style="338" customWidth="1"/>
    <col min="15882" max="15883" width="8.88671875" style="338"/>
    <col min="15884" max="15884" width="10" style="338" customWidth="1"/>
    <col min="15885" max="15886" width="9.88671875" style="338" customWidth="1"/>
    <col min="15887" max="15888" width="8.88671875" style="338"/>
    <col min="15889" max="15889" width="10.109375" style="338" customWidth="1"/>
    <col min="15890" max="15894" width="8.88671875" style="338"/>
    <col min="15895" max="15895" width="5.33203125" style="338" customWidth="1"/>
    <col min="15896" max="16126" width="8.88671875" style="338"/>
    <col min="16127" max="16129" width="0" style="338" hidden="1" customWidth="1"/>
    <col min="16130" max="16130" width="3.6640625" style="338" customWidth="1"/>
    <col min="16131" max="16131" width="28" style="338" customWidth="1"/>
    <col min="16132" max="16132" width="7.88671875" style="338" customWidth="1"/>
    <col min="16133" max="16133" width="6.44140625" style="338" customWidth="1"/>
    <col min="16134" max="16134" width="7.109375" style="338" customWidth="1"/>
    <col min="16135" max="16135" width="8.88671875" style="338"/>
    <col min="16136" max="16136" width="9.88671875" style="338" customWidth="1"/>
    <col min="16137" max="16137" width="10.6640625" style="338" customWidth="1"/>
    <col min="16138" max="16139" width="8.88671875" style="338"/>
    <col min="16140" max="16140" width="10" style="338" customWidth="1"/>
    <col min="16141" max="16142" width="9.88671875" style="338" customWidth="1"/>
    <col min="16143" max="16144" width="8.88671875" style="338"/>
    <col min="16145" max="16145" width="10.109375" style="338" customWidth="1"/>
    <col min="16146" max="16150" width="8.88671875" style="338"/>
    <col min="16151" max="16151" width="5.33203125" style="338" customWidth="1"/>
    <col min="16152" max="16384" width="8.88671875" style="338"/>
  </cols>
  <sheetData>
    <row r="1" spans="1:44" ht="24.6" customHeight="1" x14ac:dyDescent="0.3">
      <c r="B1" s="773"/>
      <c r="C1" s="774"/>
      <c r="H1" s="775"/>
      <c r="I1" s="775"/>
      <c r="T1" s="776" t="s">
        <v>806</v>
      </c>
      <c r="U1" s="776"/>
      <c r="V1" s="504">
        <f>W49-T49</f>
        <v>11867</v>
      </c>
      <c r="W1" s="505">
        <f>W10-T10</f>
        <v>6681</v>
      </c>
      <c r="X1" s="504">
        <f>T11-W11</f>
        <v>1651</v>
      </c>
      <c r="Z1" s="506" t="e">
        <f>54604-1200+R42+R52+R55+R68+R75+#REF!+#REF!+R88+#REF!+#REF!+#REF!+R93+#REF!+#REF!+R100+R101+#REF!+#REF!+#REF!+R104+#REF!+#REF!+R113+#REF!+#REF!+#REF!+#REF!+R117+#REF!+#REF!+R126+#REF!+R140+R144+R141+R145</f>
        <v>#REF!</v>
      </c>
      <c r="AC1" s="590"/>
      <c r="AD1" s="338"/>
      <c r="AE1" s="338"/>
      <c r="AF1" s="591"/>
      <c r="AP1" s="561"/>
      <c r="AQ1" s="561"/>
    </row>
    <row r="2" spans="1:44" x14ac:dyDescent="0.3">
      <c r="B2" s="774" t="s">
        <v>1034</v>
      </c>
      <c r="C2" s="774"/>
      <c r="D2" s="774"/>
      <c r="E2" s="774"/>
      <c r="F2" s="774"/>
      <c r="G2" s="774"/>
      <c r="H2" s="774"/>
      <c r="I2" s="774"/>
      <c r="J2" s="774"/>
      <c r="K2" s="774"/>
      <c r="L2" s="774"/>
      <c r="M2" s="774"/>
      <c r="N2" s="774"/>
      <c r="O2" s="774"/>
      <c r="P2" s="774"/>
      <c r="Q2" s="774"/>
      <c r="R2" s="774"/>
      <c r="S2" s="774"/>
      <c r="T2" s="774"/>
      <c r="U2" s="774"/>
      <c r="V2" s="14"/>
      <c r="W2" s="14"/>
      <c r="X2" s="14"/>
      <c r="Z2" s="508">
        <f>12940+11198+33979+4425+11122</f>
        <v>73664</v>
      </c>
      <c r="AC2" s="590"/>
      <c r="AD2" s="338"/>
      <c r="AE2" s="338"/>
      <c r="AF2" s="591"/>
    </row>
    <row r="3" spans="1:44" ht="26.4" customHeight="1" x14ac:dyDescent="0.3">
      <c r="B3" s="771" t="s">
        <v>1038</v>
      </c>
      <c r="C3" s="772"/>
      <c r="D3" s="772"/>
      <c r="E3" s="772"/>
      <c r="F3" s="772"/>
      <c r="G3" s="772"/>
      <c r="H3" s="772"/>
      <c r="I3" s="772"/>
      <c r="J3" s="772"/>
      <c r="K3" s="772"/>
      <c r="L3" s="772"/>
      <c r="M3" s="772"/>
      <c r="N3" s="772"/>
      <c r="O3" s="772"/>
      <c r="P3" s="772"/>
      <c r="Q3" s="772"/>
      <c r="R3" s="772"/>
      <c r="S3" s="772"/>
      <c r="T3" s="772"/>
      <c r="U3" s="772"/>
      <c r="V3" s="14"/>
      <c r="W3" s="14"/>
      <c r="X3" s="14"/>
      <c r="AC3" s="590"/>
      <c r="AD3" s="338"/>
      <c r="AE3" s="338"/>
      <c r="AF3" s="591"/>
      <c r="AO3" s="561"/>
    </row>
    <row r="4" spans="1:44" ht="23.4" hidden="1" customHeight="1" x14ac:dyDescent="0.3">
      <c r="B4" s="771" t="s">
        <v>885</v>
      </c>
      <c r="C4" s="772"/>
      <c r="D4" s="772"/>
      <c r="E4" s="772"/>
      <c r="F4" s="772"/>
      <c r="G4" s="772"/>
      <c r="H4" s="772"/>
      <c r="I4" s="772"/>
      <c r="J4" s="772"/>
      <c r="K4" s="772"/>
      <c r="L4" s="772"/>
      <c r="M4" s="772"/>
      <c r="N4" s="772"/>
      <c r="O4" s="772"/>
      <c r="P4" s="772"/>
      <c r="Q4" s="772"/>
      <c r="R4" s="772"/>
      <c r="S4" s="772"/>
      <c r="T4" s="772"/>
      <c r="U4" s="772"/>
      <c r="V4" s="312"/>
      <c r="W4" s="312"/>
      <c r="X4" s="312"/>
      <c r="AC4" s="590"/>
      <c r="AD4" s="338"/>
      <c r="AE4" s="338"/>
      <c r="AF4" s="591"/>
    </row>
    <row r="5" spans="1:44" ht="25.8" customHeight="1" x14ac:dyDescent="0.3">
      <c r="B5" s="174"/>
      <c r="C5" s="449"/>
      <c r="D5" s="173"/>
      <c r="E5" s="174"/>
      <c r="F5" s="174"/>
      <c r="G5" s="174"/>
      <c r="H5" s="173"/>
      <c r="I5" s="174"/>
      <c r="J5" s="450"/>
      <c r="K5" s="451"/>
      <c r="L5" s="450"/>
      <c r="M5" s="450"/>
      <c r="N5" s="450"/>
      <c r="O5" s="450"/>
      <c r="P5" s="450"/>
      <c r="Q5" s="450"/>
      <c r="R5" s="451"/>
      <c r="S5" s="451"/>
      <c r="T5" s="766" t="s">
        <v>49</v>
      </c>
      <c r="U5" s="766"/>
      <c r="V5" s="452"/>
      <c r="W5" s="14"/>
      <c r="X5" s="452"/>
      <c r="AC5" s="590"/>
      <c r="AD5" s="338"/>
      <c r="AE5" s="338"/>
      <c r="AF5" s="591"/>
    </row>
    <row r="6" spans="1:44" ht="22.2" customHeight="1" x14ac:dyDescent="0.3">
      <c r="B6" s="767" t="s">
        <v>0</v>
      </c>
      <c r="C6" s="762" t="s">
        <v>9</v>
      </c>
      <c r="D6" s="762" t="s">
        <v>377</v>
      </c>
      <c r="E6" s="762" t="s">
        <v>8</v>
      </c>
      <c r="F6" s="453"/>
      <c r="G6" s="453"/>
      <c r="H6" s="752" t="s">
        <v>856</v>
      </c>
      <c r="I6" s="762" t="s">
        <v>7</v>
      </c>
      <c r="J6" s="759" t="s">
        <v>792</v>
      </c>
      <c r="K6" s="768" t="s">
        <v>3</v>
      </c>
      <c r="L6" s="769"/>
      <c r="M6" s="769"/>
      <c r="N6" s="770"/>
      <c r="O6" s="580"/>
      <c r="P6" s="755" t="s">
        <v>792</v>
      </c>
      <c r="Q6" s="756"/>
      <c r="R6" s="754" t="s">
        <v>791</v>
      </c>
      <c r="S6" s="752" t="s">
        <v>916</v>
      </c>
      <c r="T6" s="752" t="s">
        <v>917</v>
      </c>
      <c r="U6" s="762" t="s">
        <v>5</v>
      </c>
      <c r="V6" s="763" t="s">
        <v>5</v>
      </c>
      <c r="W6" s="759" t="s">
        <v>807</v>
      </c>
      <c r="X6" s="453"/>
      <c r="Y6" s="509"/>
      <c r="Z6" s="510"/>
      <c r="AA6" s="511"/>
      <c r="AB6" s="512"/>
    </row>
    <row r="7" spans="1:44" ht="12" customHeight="1" x14ac:dyDescent="0.3">
      <c r="B7" s="767"/>
      <c r="C7" s="762"/>
      <c r="D7" s="762"/>
      <c r="E7" s="762"/>
      <c r="F7" s="453"/>
      <c r="G7" s="453"/>
      <c r="H7" s="752"/>
      <c r="I7" s="762"/>
      <c r="J7" s="760"/>
      <c r="K7" s="759" t="s">
        <v>2</v>
      </c>
      <c r="L7" s="759" t="s">
        <v>378</v>
      </c>
      <c r="M7" s="759" t="s">
        <v>724</v>
      </c>
      <c r="N7" s="759" t="s">
        <v>1</v>
      </c>
      <c r="O7" s="753" t="s">
        <v>890</v>
      </c>
      <c r="P7" s="757"/>
      <c r="Q7" s="758"/>
      <c r="R7" s="754"/>
      <c r="S7" s="752"/>
      <c r="T7" s="752"/>
      <c r="U7" s="762"/>
      <c r="V7" s="764"/>
      <c r="W7" s="760"/>
      <c r="X7" s="453"/>
      <c r="Y7" s="509"/>
      <c r="Z7" s="513"/>
      <c r="AA7" s="511"/>
      <c r="AB7" s="512"/>
    </row>
    <row r="8" spans="1:44" ht="45.6" customHeight="1" x14ac:dyDescent="0.3">
      <c r="B8" s="767"/>
      <c r="C8" s="762"/>
      <c r="D8" s="762"/>
      <c r="E8" s="762"/>
      <c r="F8" s="453"/>
      <c r="G8" s="453"/>
      <c r="H8" s="752"/>
      <c r="I8" s="762"/>
      <c r="J8" s="761"/>
      <c r="K8" s="761"/>
      <c r="L8" s="761"/>
      <c r="M8" s="761"/>
      <c r="N8" s="761"/>
      <c r="O8" s="753"/>
      <c r="P8" s="332" t="s">
        <v>4</v>
      </c>
      <c r="Q8" s="332" t="s">
        <v>790</v>
      </c>
      <c r="R8" s="754"/>
      <c r="S8" s="752"/>
      <c r="T8" s="752"/>
      <c r="U8" s="762"/>
      <c r="V8" s="765"/>
      <c r="W8" s="761"/>
      <c r="X8" s="453" t="s">
        <v>909</v>
      </c>
      <c r="Y8" s="387" t="s">
        <v>813</v>
      </c>
      <c r="Z8" s="514">
        <v>2023</v>
      </c>
      <c r="AA8" s="515">
        <v>2024</v>
      </c>
      <c r="AB8" s="516">
        <v>2025</v>
      </c>
      <c r="AC8" s="387" t="s">
        <v>910</v>
      </c>
      <c r="AD8" s="387" t="s">
        <v>911</v>
      </c>
      <c r="AE8" s="453" t="s">
        <v>912</v>
      </c>
      <c r="AF8" s="592" t="s">
        <v>907</v>
      </c>
      <c r="AG8" s="561">
        <f>Q11+320</f>
        <v>43987.5</v>
      </c>
    </row>
    <row r="9" spans="1:44" ht="16.8" customHeight="1" x14ac:dyDescent="0.3">
      <c r="A9" s="2"/>
      <c r="B9" s="2"/>
      <c r="C9" s="453"/>
      <c r="D9" s="453"/>
      <c r="E9" s="453"/>
      <c r="F9" s="453"/>
      <c r="G9" s="453"/>
      <c r="H9" s="453"/>
      <c r="I9" s="453"/>
      <c r="J9" s="517"/>
      <c r="K9" s="518"/>
      <c r="L9" s="517"/>
      <c r="M9" s="517"/>
      <c r="N9" s="517"/>
      <c r="O9" s="517"/>
      <c r="P9" s="517"/>
      <c r="Q9" s="517"/>
      <c r="R9" s="518"/>
      <c r="S9" s="518"/>
      <c r="T9" s="517"/>
      <c r="U9" s="453"/>
      <c r="V9" s="519"/>
      <c r="W9" s="453"/>
      <c r="X9" s="453"/>
      <c r="Y9" s="509"/>
      <c r="Z9" s="510"/>
      <c r="AA9" s="511"/>
      <c r="AB9" s="512"/>
    </row>
    <row r="10" spans="1:44" s="521" customFormat="1" ht="27" customHeight="1" x14ac:dyDescent="0.3">
      <c r="A10" s="387"/>
      <c r="B10" s="2"/>
      <c r="C10" s="453" t="s">
        <v>650</v>
      </c>
      <c r="D10" s="453"/>
      <c r="E10" s="453"/>
      <c r="F10" s="453"/>
      <c r="G10" s="453"/>
      <c r="H10" s="453"/>
      <c r="I10" s="453"/>
      <c r="J10" s="520">
        <f>J11+J42+J49+J126+J136+J145</f>
        <v>188919.1</v>
      </c>
      <c r="K10" s="520">
        <f>K11+K42+K49+K126+K136+K145</f>
        <v>143101.6</v>
      </c>
      <c r="L10" s="520">
        <f>L11+L42+L49+L126+L136+L145</f>
        <v>0</v>
      </c>
      <c r="M10" s="520">
        <f>M11+M42+M49+M126+M136+M145</f>
        <v>36427.5</v>
      </c>
      <c r="N10" s="520">
        <f>N11+N42+N49+N126+N136+N145</f>
        <v>9390</v>
      </c>
      <c r="O10" s="520"/>
      <c r="P10" s="520">
        <f>P11+P42+P49+P126+P136+P145</f>
        <v>309343.55599999998</v>
      </c>
      <c r="Q10" s="520">
        <f>Q11+Q42+Q49+Q126+Q136+Q145</f>
        <v>208732.79999999999</v>
      </c>
      <c r="R10" s="520">
        <f>R11+R42+R49+R126+R136+R145</f>
        <v>208652.79999999999</v>
      </c>
      <c r="S10" s="520">
        <f>S11+S42+S49+S126+S136+S145</f>
        <v>66310.883000000002</v>
      </c>
      <c r="T10" s="520">
        <f>T11+T42+T49+T126+T136+T145</f>
        <v>67398</v>
      </c>
      <c r="U10" s="482"/>
      <c r="W10" s="522">
        <v>74079</v>
      </c>
      <c r="X10" s="520">
        <f>X11+X42+X49+X126+X136+X145</f>
        <v>467.48297966719883</v>
      </c>
      <c r="Y10" s="520">
        <f>Y11+Y42+Y49+Y126+Y136+Y145</f>
        <v>142341.91700000002</v>
      </c>
      <c r="Z10" s="523">
        <f>Z11+Z42+Z49+Z126+Z136+Z145</f>
        <v>67398</v>
      </c>
      <c r="AA10" s="523">
        <f>AA11+AA42+AA49+AA126+AA136+AA145</f>
        <v>63659.904999999999</v>
      </c>
      <c r="AB10" s="524">
        <f>AB11+AB42+AB49+AB126+AB136+AB145</f>
        <v>11284.011999999999</v>
      </c>
      <c r="AC10" s="525">
        <f>SUM(AC11:AC149)</f>
        <v>73</v>
      </c>
      <c r="AD10" s="525">
        <f>SUM(AD11:AD149)</f>
        <v>51</v>
      </c>
      <c r="AE10" s="525">
        <f>SUM(AE11:AE149)</f>
        <v>19</v>
      </c>
      <c r="AF10" s="592">
        <f>AE10/AD10*100</f>
        <v>37.254901960784316</v>
      </c>
      <c r="AM10" s="573">
        <f>T10-AN49</f>
        <v>67398</v>
      </c>
      <c r="AO10" s="573">
        <f>T10-AM10</f>
        <v>0</v>
      </c>
    </row>
    <row r="11" spans="1:44" s="521" customFormat="1" ht="31.2" x14ac:dyDescent="0.3">
      <c r="A11" s="387"/>
      <c r="B11" s="387" t="s">
        <v>383</v>
      </c>
      <c r="C11" s="454" t="s">
        <v>496</v>
      </c>
      <c r="D11" s="453"/>
      <c r="E11" s="387"/>
      <c r="F11" s="387"/>
      <c r="G11" s="387"/>
      <c r="H11" s="387"/>
      <c r="I11" s="387"/>
      <c r="J11" s="322">
        <f t="shared" ref="J11:J36" si="0">SUM(K11:N11)</f>
        <v>72752.5</v>
      </c>
      <c r="K11" s="322">
        <f>K12+K16+K28+K36</f>
        <v>28315</v>
      </c>
      <c r="L11" s="322">
        <f>L12+L16+L28+L36</f>
        <v>0</v>
      </c>
      <c r="M11" s="322">
        <f>M12+M16+M28+M36</f>
        <v>35047.5</v>
      </c>
      <c r="N11" s="322">
        <f>N12+N16+N28+N36</f>
        <v>9390</v>
      </c>
      <c r="O11" s="322"/>
      <c r="P11" s="322">
        <f>P12+P16+P28+P36</f>
        <v>106565.768</v>
      </c>
      <c r="Q11" s="322">
        <f>Q12+Q16+Q28+Q36</f>
        <v>43667.5</v>
      </c>
      <c r="R11" s="322">
        <f>R12+R16+R28+R36</f>
        <v>43667.5</v>
      </c>
      <c r="S11" s="322">
        <f>S12+S16+S28+S36</f>
        <v>18792.488000000001</v>
      </c>
      <c r="T11" s="322">
        <f>T12+T16+T28+T36</f>
        <v>13591</v>
      </c>
      <c r="U11" s="322"/>
      <c r="V11" s="526"/>
      <c r="W11" s="322">
        <v>11940</v>
      </c>
      <c r="X11" s="322">
        <f>X12+X16+X28+X36</f>
        <v>259.66693961736485</v>
      </c>
      <c r="Y11" s="322">
        <f>R11-S11</f>
        <v>24875.011999999999</v>
      </c>
      <c r="Z11" s="487">
        <f t="shared" ref="Z11:Z36" si="1">T11</f>
        <v>13591</v>
      </c>
      <c r="AA11" s="487">
        <f>AA12+AA16+AA28+AA36</f>
        <v>0</v>
      </c>
      <c r="AB11" s="527">
        <f>AB12+AB16+AB28+AB36</f>
        <v>11284.011999999999</v>
      </c>
      <c r="AC11" s="525"/>
      <c r="AD11" s="482"/>
      <c r="AE11" s="566"/>
      <c r="AF11" s="567"/>
      <c r="AO11" s="573"/>
      <c r="AQ11" s="573"/>
      <c r="AR11" s="573"/>
    </row>
    <row r="12" spans="1:44" s="521" customFormat="1" x14ac:dyDescent="0.3">
      <c r="A12" s="387"/>
      <c r="B12" s="387" t="s">
        <v>614</v>
      </c>
      <c r="C12" s="455" t="s">
        <v>615</v>
      </c>
      <c r="D12" s="303"/>
      <c r="E12" s="387"/>
      <c r="F12" s="387"/>
      <c r="G12" s="387"/>
      <c r="H12" s="456">
        <f>SUM(H13:H15)</f>
        <v>63</v>
      </c>
      <c r="I12" s="528"/>
      <c r="J12" s="322">
        <f t="shared" si="0"/>
        <v>8215</v>
      </c>
      <c r="K12" s="322">
        <f>SUM(K13:K15)</f>
        <v>4120</v>
      </c>
      <c r="L12" s="322">
        <f>SUM(L13:L15)</f>
        <v>0</v>
      </c>
      <c r="M12" s="322">
        <f>SUM(M13:M15)</f>
        <v>3150</v>
      </c>
      <c r="N12" s="322">
        <f>SUM(N13:N15)</f>
        <v>945</v>
      </c>
      <c r="O12" s="322"/>
      <c r="P12" s="322">
        <f>SUM(P13:P15)</f>
        <v>36435</v>
      </c>
      <c r="Q12" s="322">
        <f>SUM(Q13:Q15)</f>
        <v>13880</v>
      </c>
      <c r="R12" s="322">
        <f>SUM(R13:R15)</f>
        <v>13880</v>
      </c>
      <c r="S12" s="322">
        <f>SUM(S13:S15)</f>
        <v>6160</v>
      </c>
      <c r="T12" s="322">
        <f>SUM(T13:T15)</f>
        <v>2520</v>
      </c>
      <c r="U12" s="529"/>
      <c r="V12" s="530"/>
      <c r="W12" s="531" t="s">
        <v>808</v>
      </c>
      <c r="X12" s="486">
        <f t="shared" ref="X12:X36" si="2">S12/J12*100</f>
        <v>74.984783931832013</v>
      </c>
      <c r="Y12" s="322">
        <f>R12-S12</f>
        <v>7720</v>
      </c>
      <c r="Z12" s="487">
        <f t="shared" si="1"/>
        <v>2520</v>
      </c>
      <c r="AA12" s="532"/>
      <c r="AB12" s="489">
        <f t="shared" ref="AB12:AB33" si="3">Y12-Z12-AA12</f>
        <v>5200</v>
      </c>
      <c r="AC12" s="525"/>
      <c r="AD12" s="482"/>
      <c r="AE12" s="566"/>
      <c r="AF12" s="567"/>
      <c r="AG12" s="573">
        <f t="shared" ref="AG12:AG27" si="4">T12/40</f>
        <v>63</v>
      </c>
      <c r="AO12" s="573"/>
      <c r="AP12" s="573"/>
      <c r="AQ12" s="573"/>
    </row>
    <row r="13" spans="1:44" x14ac:dyDescent="0.3">
      <c r="B13" s="464" t="s">
        <v>45</v>
      </c>
      <c r="C13" s="457" t="s">
        <v>34</v>
      </c>
      <c r="D13" s="303" t="s">
        <v>716</v>
      </c>
      <c r="E13" s="303" t="s">
        <v>34</v>
      </c>
      <c r="F13" s="303"/>
      <c r="G13" s="303"/>
      <c r="H13" s="303">
        <f t="shared" ref="H13:H15" si="5">T13/40</f>
        <v>8</v>
      </c>
      <c r="I13" s="464" t="s">
        <v>495</v>
      </c>
      <c r="J13" s="322">
        <f t="shared" si="0"/>
        <v>2640</v>
      </c>
      <c r="K13" s="321">
        <v>2120</v>
      </c>
      <c r="L13" s="321"/>
      <c r="M13" s="321">
        <f t="shared" ref="M13:M15" si="6">H13*50</f>
        <v>400</v>
      </c>
      <c r="N13" s="321">
        <f t="shared" ref="N13:N15" si="7">H13*15</f>
        <v>120</v>
      </c>
      <c r="O13" s="321"/>
      <c r="P13" s="321">
        <v>5565</v>
      </c>
      <c r="Q13" s="321">
        <v>2120</v>
      </c>
      <c r="R13" s="321">
        <f t="shared" ref="R13:R14" si="8">K13</f>
        <v>2120</v>
      </c>
      <c r="S13" s="321">
        <v>680</v>
      </c>
      <c r="T13" s="321">
        <v>320</v>
      </c>
      <c r="U13" s="710"/>
      <c r="V13" s="500"/>
      <c r="W13" s="484"/>
      <c r="X13" s="486">
        <f t="shared" si="2"/>
        <v>25.757575757575758</v>
      </c>
      <c r="Y13" s="322">
        <f t="shared" ref="Y13:Y66" si="9">R13-S13</f>
        <v>1440</v>
      </c>
      <c r="Z13" s="487">
        <f t="shared" si="1"/>
        <v>320</v>
      </c>
      <c r="AA13" s="511"/>
      <c r="AB13" s="489">
        <f t="shared" si="3"/>
        <v>1120</v>
      </c>
      <c r="AC13" s="593">
        <v>1</v>
      </c>
      <c r="AD13" s="599"/>
      <c r="AE13" s="600"/>
      <c r="AG13" s="573">
        <f t="shared" si="4"/>
        <v>8</v>
      </c>
      <c r="AM13" s="561">
        <f t="shared" ref="AM13:AM15" si="10">R13-S13-T13</f>
        <v>1120</v>
      </c>
      <c r="AN13" s="561"/>
    </row>
    <row r="14" spans="1:44" ht="31.2" x14ac:dyDescent="0.3">
      <c r="B14" s="464" t="s">
        <v>45</v>
      </c>
      <c r="C14" s="457" t="s">
        <v>36</v>
      </c>
      <c r="D14" s="303" t="s">
        <v>712</v>
      </c>
      <c r="E14" s="303" t="s">
        <v>36</v>
      </c>
      <c r="F14" s="303"/>
      <c r="G14" s="303"/>
      <c r="H14" s="303">
        <f t="shared" si="5"/>
        <v>10</v>
      </c>
      <c r="I14" s="464" t="s">
        <v>495</v>
      </c>
      <c r="J14" s="322">
        <f t="shared" si="0"/>
        <v>1730</v>
      </c>
      <c r="K14" s="321">
        <v>1080</v>
      </c>
      <c r="L14" s="321"/>
      <c r="M14" s="321">
        <f t="shared" si="6"/>
        <v>500</v>
      </c>
      <c r="N14" s="321">
        <f t="shared" si="7"/>
        <v>150</v>
      </c>
      <c r="O14" s="321"/>
      <c r="P14" s="321">
        <v>2835</v>
      </c>
      <c r="Q14" s="321">
        <v>1080</v>
      </c>
      <c r="R14" s="321">
        <f t="shared" si="8"/>
        <v>1080</v>
      </c>
      <c r="S14" s="321">
        <v>200</v>
      </c>
      <c r="T14" s="321">
        <f>10*40</f>
        <v>400</v>
      </c>
      <c r="U14" s="710"/>
      <c r="V14" s="500"/>
      <c r="W14" s="484"/>
      <c r="X14" s="486">
        <f t="shared" si="2"/>
        <v>11.560693641618498</v>
      </c>
      <c r="Y14" s="322">
        <f t="shared" si="9"/>
        <v>880</v>
      </c>
      <c r="Z14" s="487">
        <f t="shared" si="1"/>
        <v>400</v>
      </c>
      <c r="AA14" s="511"/>
      <c r="AB14" s="489">
        <f t="shared" si="3"/>
        <v>480</v>
      </c>
      <c r="AC14" s="593">
        <v>1</v>
      </c>
      <c r="AD14" s="599"/>
      <c r="AE14" s="600"/>
      <c r="AG14" s="573">
        <f t="shared" si="4"/>
        <v>10</v>
      </c>
      <c r="AM14" s="561">
        <f t="shared" si="10"/>
        <v>480</v>
      </c>
      <c r="AN14" s="561"/>
    </row>
    <row r="15" spans="1:44" x14ac:dyDescent="0.3">
      <c r="B15" s="464" t="s">
        <v>45</v>
      </c>
      <c r="C15" s="457" t="s">
        <v>1005</v>
      </c>
      <c r="D15" s="303" t="s">
        <v>809</v>
      </c>
      <c r="E15" s="303" t="s">
        <v>1004</v>
      </c>
      <c r="F15" s="303"/>
      <c r="G15" s="303"/>
      <c r="H15" s="303">
        <f t="shared" si="5"/>
        <v>45</v>
      </c>
      <c r="I15" s="464" t="s">
        <v>495</v>
      </c>
      <c r="J15" s="322">
        <f t="shared" si="0"/>
        <v>3845</v>
      </c>
      <c r="K15" s="321">
        <v>920</v>
      </c>
      <c r="L15" s="321"/>
      <c r="M15" s="321">
        <f t="shared" si="6"/>
        <v>2250</v>
      </c>
      <c r="N15" s="321">
        <f t="shared" si="7"/>
        <v>675</v>
      </c>
      <c r="O15" s="321"/>
      <c r="P15" s="321">
        <f>36435-5565-2835</f>
        <v>28035</v>
      </c>
      <c r="Q15" s="321">
        <f>13880-2120-1080</f>
        <v>10680</v>
      </c>
      <c r="R15" s="321">
        <f>10680</f>
        <v>10680</v>
      </c>
      <c r="S15" s="321">
        <f>3880+2280-680-200</f>
        <v>5280</v>
      </c>
      <c r="T15" s="321">
        <v>1800</v>
      </c>
      <c r="U15" s="491"/>
      <c r="V15" s="500"/>
      <c r="W15" s="484"/>
      <c r="X15" s="486">
        <f t="shared" si="2"/>
        <v>137.32119635890768</v>
      </c>
      <c r="Y15" s="322">
        <f t="shared" si="9"/>
        <v>5400</v>
      </c>
      <c r="Z15" s="487">
        <f t="shared" si="1"/>
        <v>1800</v>
      </c>
      <c r="AA15" s="511"/>
      <c r="AB15" s="489">
        <f t="shared" si="3"/>
        <v>3600</v>
      </c>
      <c r="AC15" s="593">
        <v>1</v>
      </c>
      <c r="AD15" s="599"/>
      <c r="AE15" s="600"/>
      <c r="AG15" s="573">
        <f t="shared" si="4"/>
        <v>45</v>
      </c>
      <c r="AM15" s="561">
        <f t="shared" si="10"/>
        <v>3600</v>
      </c>
      <c r="AN15" s="561"/>
    </row>
    <row r="16" spans="1:44" s="521" customFormat="1" x14ac:dyDescent="0.3">
      <c r="A16" s="387"/>
      <c r="B16" s="387" t="s">
        <v>618</v>
      </c>
      <c r="C16" s="455" t="s">
        <v>619</v>
      </c>
      <c r="D16" s="453"/>
      <c r="E16" s="387"/>
      <c r="F16" s="387"/>
      <c r="G16" s="387"/>
      <c r="H16" s="456">
        <f>SUM(H17:H27)</f>
        <v>268</v>
      </c>
      <c r="I16" s="528"/>
      <c r="J16" s="322">
        <f t="shared" si="0"/>
        <v>53485</v>
      </c>
      <c r="K16" s="321">
        <f>SUM(K17:K27)</f>
        <v>22520</v>
      </c>
      <c r="L16" s="322">
        <f>SUM(L17:L27)</f>
        <v>0</v>
      </c>
      <c r="M16" s="322">
        <f>SUM(M17:M27)</f>
        <v>22520</v>
      </c>
      <c r="N16" s="322">
        <f>SUM(N17:N27)</f>
        <v>8445</v>
      </c>
      <c r="O16" s="322"/>
      <c r="P16" s="322">
        <f>SUM(P17:P27)</f>
        <v>53485</v>
      </c>
      <c r="Q16" s="322">
        <f t="shared" ref="Q16:T16" si="11">SUM(Q17:Q27)</f>
        <v>22520</v>
      </c>
      <c r="R16" s="322">
        <f t="shared" si="11"/>
        <v>22520</v>
      </c>
      <c r="S16" s="322">
        <f t="shared" si="11"/>
        <v>9008</v>
      </c>
      <c r="T16" s="322">
        <f t="shared" si="11"/>
        <v>9432</v>
      </c>
      <c r="U16" s="529"/>
      <c r="V16" s="530"/>
      <c r="W16" s="533"/>
      <c r="X16" s="486">
        <f t="shared" si="2"/>
        <v>16.842105263157894</v>
      </c>
      <c r="Y16" s="322">
        <f t="shared" si="9"/>
        <v>13512</v>
      </c>
      <c r="Z16" s="487">
        <f t="shared" si="1"/>
        <v>9432</v>
      </c>
      <c r="AA16" s="511"/>
      <c r="AB16" s="489">
        <f t="shared" si="3"/>
        <v>4080</v>
      </c>
      <c r="AC16" s="594"/>
      <c r="AD16" s="600"/>
      <c r="AE16" s="600"/>
      <c r="AF16" s="567"/>
      <c r="AG16" s="573">
        <f t="shared" si="4"/>
        <v>235.8</v>
      </c>
      <c r="AN16" s="561"/>
    </row>
    <row r="17" spans="1:42" ht="31.2" x14ac:dyDescent="0.3">
      <c r="B17" s="464" t="s">
        <v>45</v>
      </c>
      <c r="C17" s="457" t="s">
        <v>616</v>
      </c>
      <c r="D17" s="303" t="s">
        <v>708</v>
      </c>
      <c r="E17" s="303" t="s">
        <v>616</v>
      </c>
      <c r="F17" s="303"/>
      <c r="G17" s="303"/>
      <c r="H17" s="303">
        <f>T17/40</f>
        <v>10</v>
      </c>
      <c r="I17" s="464" t="s">
        <v>386</v>
      </c>
      <c r="J17" s="322">
        <f t="shared" si="0"/>
        <v>2280</v>
      </c>
      <c r="K17" s="321">
        <v>960</v>
      </c>
      <c r="L17" s="321"/>
      <c r="M17" s="321">
        <v>960</v>
      </c>
      <c r="N17" s="321">
        <v>360</v>
      </c>
      <c r="O17" s="321"/>
      <c r="P17" s="321">
        <v>2280</v>
      </c>
      <c r="Q17" s="321">
        <v>960</v>
      </c>
      <c r="R17" s="321">
        <f t="shared" ref="R17:R27" si="12">K17</f>
        <v>960</v>
      </c>
      <c r="S17" s="321">
        <v>400</v>
      </c>
      <c r="T17" s="321">
        <v>400</v>
      </c>
      <c r="U17" s="491"/>
      <c r="V17" s="500"/>
      <c r="W17" s="484"/>
      <c r="X17" s="486">
        <f t="shared" si="2"/>
        <v>17.543859649122805</v>
      </c>
      <c r="Y17" s="322">
        <f t="shared" si="9"/>
        <v>560</v>
      </c>
      <c r="Z17" s="487">
        <f t="shared" si="1"/>
        <v>400</v>
      </c>
      <c r="AA17" s="511"/>
      <c r="AB17" s="489">
        <f t="shared" si="3"/>
        <v>160</v>
      </c>
      <c r="AC17" s="593">
        <v>1</v>
      </c>
      <c r="AD17" s="599">
        <v>1</v>
      </c>
      <c r="AE17" s="600"/>
      <c r="AG17" s="573">
        <f t="shared" si="4"/>
        <v>10</v>
      </c>
      <c r="AM17" s="561">
        <f>R17-S17-T17</f>
        <v>160</v>
      </c>
      <c r="AN17" s="561"/>
      <c r="AO17" s="561"/>
      <c r="AP17" s="561"/>
    </row>
    <row r="18" spans="1:42" ht="31.2" x14ac:dyDescent="0.3">
      <c r="B18" s="464" t="s">
        <v>45</v>
      </c>
      <c r="C18" s="457" t="s">
        <v>31</v>
      </c>
      <c r="D18" s="303" t="s">
        <v>707</v>
      </c>
      <c r="E18" s="303" t="s">
        <v>31</v>
      </c>
      <c r="F18" s="303"/>
      <c r="G18" s="303"/>
      <c r="H18" s="303">
        <v>11</v>
      </c>
      <c r="I18" s="464" t="s">
        <v>495</v>
      </c>
      <c r="J18" s="322">
        <f t="shared" si="0"/>
        <v>2755</v>
      </c>
      <c r="K18" s="321">
        <v>1160</v>
      </c>
      <c r="L18" s="321"/>
      <c r="M18" s="321">
        <v>1160</v>
      </c>
      <c r="N18" s="321">
        <v>435</v>
      </c>
      <c r="O18" s="321"/>
      <c r="P18" s="321">
        <v>2755</v>
      </c>
      <c r="Q18" s="321">
        <v>1160</v>
      </c>
      <c r="R18" s="321">
        <f t="shared" si="12"/>
        <v>1160</v>
      </c>
      <c r="S18" s="321">
        <v>684</v>
      </c>
      <c r="T18" s="321">
        <f>3*12+8*40</f>
        <v>356</v>
      </c>
      <c r="U18" s="709" t="s">
        <v>1006</v>
      </c>
      <c r="V18" s="500"/>
      <c r="W18" s="484"/>
      <c r="X18" s="486">
        <f t="shared" si="2"/>
        <v>24.827586206896552</v>
      </c>
      <c r="Y18" s="322">
        <f t="shared" si="9"/>
        <v>476</v>
      </c>
      <c r="Z18" s="487">
        <f t="shared" si="1"/>
        <v>356</v>
      </c>
      <c r="AA18" s="511"/>
      <c r="AB18" s="489">
        <f t="shared" si="3"/>
        <v>120</v>
      </c>
      <c r="AC18" s="593">
        <v>1</v>
      </c>
      <c r="AD18" s="599"/>
      <c r="AE18" s="600"/>
      <c r="AG18" s="573">
        <f t="shared" si="4"/>
        <v>8.9</v>
      </c>
      <c r="AM18" s="561">
        <f t="shared" ref="AM18:AM27" si="13">R18-S18-T18</f>
        <v>120</v>
      </c>
      <c r="AN18" s="561"/>
    </row>
    <row r="19" spans="1:42" x14ac:dyDescent="0.3">
      <c r="B19" s="464" t="s">
        <v>45</v>
      </c>
      <c r="C19" s="457" t="s">
        <v>35</v>
      </c>
      <c r="D19" s="303" t="s">
        <v>713</v>
      </c>
      <c r="E19" s="303" t="s">
        <v>35</v>
      </c>
      <c r="F19" s="303"/>
      <c r="G19" s="303"/>
      <c r="H19" s="303">
        <f t="shared" ref="H19:H26" si="14">T19/40</f>
        <v>25</v>
      </c>
      <c r="I19" s="464" t="s">
        <v>495</v>
      </c>
      <c r="J19" s="322">
        <f t="shared" si="0"/>
        <v>5700</v>
      </c>
      <c r="K19" s="321">
        <v>2400</v>
      </c>
      <c r="L19" s="321"/>
      <c r="M19" s="321">
        <v>2400</v>
      </c>
      <c r="N19" s="321">
        <v>900</v>
      </c>
      <c r="O19" s="321"/>
      <c r="P19" s="321">
        <v>5700</v>
      </c>
      <c r="Q19" s="321">
        <v>2400</v>
      </c>
      <c r="R19" s="321">
        <f t="shared" si="12"/>
        <v>2400</v>
      </c>
      <c r="S19" s="321">
        <v>600</v>
      </c>
      <c r="T19" s="321">
        <v>1000</v>
      </c>
      <c r="U19" s="491"/>
      <c r="V19" s="500"/>
      <c r="W19" s="484"/>
      <c r="X19" s="486">
        <f t="shared" si="2"/>
        <v>10.526315789473683</v>
      </c>
      <c r="Y19" s="322">
        <f t="shared" si="9"/>
        <v>1800</v>
      </c>
      <c r="Z19" s="487">
        <f t="shared" si="1"/>
        <v>1000</v>
      </c>
      <c r="AA19" s="511"/>
      <c r="AB19" s="489">
        <f t="shared" si="3"/>
        <v>800</v>
      </c>
      <c r="AC19" s="593">
        <v>1</v>
      </c>
      <c r="AD19" s="599"/>
      <c r="AE19" s="600"/>
      <c r="AG19" s="573">
        <f t="shared" si="4"/>
        <v>25</v>
      </c>
      <c r="AM19" s="561">
        <f t="shared" si="13"/>
        <v>800</v>
      </c>
      <c r="AN19" s="561"/>
    </row>
    <row r="20" spans="1:42" ht="31.2" x14ac:dyDescent="0.3">
      <c r="B20" s="464" t="s">
        <v>45</v>
      </c>
      <c r="C20" s="457" t="s">
        <v>37</v>
      </c>
      <c r="D20" s="303" t="s">
        <v>710</v>
      </c>
      <c r="E20" s="303" t="s">
        <v>37</v>
      </c>
      <c r="F20" s="303"/>
      <c r="G20" s="303"/>
      <c r="H20" s="303">
        <f t="shared" si="14"/>
        <v>10</v>
      </c>
      <c r="I20" s="464" t="s">
        <v>495</v>
      </c>
      <c r="J20" s="322">
        <f t="shared" si="0"/>
        <v>1900</v>
      </c>
      <c r="K20" s="321">
        <v>800</v>
      </c>
      <c r="L20" s="321"/>
      <c r="M20" s="321">
        <v>800</v>
      </c>
      <c r="N20" s="321">
        <v>300</v>
      </c>
      <c r="O20" s="321"/>
      <c r="P20" s="321">
        <v>1900</v>
      </c>
      <c r="Q20" s="321">
        <v>800</v>
      </c>
      <c r="R20" s="321">
        <f t="shared" si="12"/>
        <v>800</v>
      </c>
      <c r="S20" s="321">
        <v>400</v>
      </c>
      <c r="T20" s="321">
        <v>400</v>
      </c>
      <c r="U20" s="491"/>
      <c r="V20" s="500"/>
      <c r="W20" s="484"/>
      <c r="X20" s="486">
        <f t="shared" si="2"/>
        <v>21.052631578947366</v>
      </c>
      <c r="Y20" s="322">
        <f t="shared" si="9"/>
        <v>400</v>
      </c>
      <c r="Z20" s="487">
        <f t="shared" si="1"/>
        <v>400</v>
      </c>
      <c r="AA20" s="511"/>
      <c r="AB20" s="489">
        <f t="shared" si="3"/>
        <v>0</v>
      </c>
      <c r="AC20" s="593">
        <v>1</v>
      </c>
      <c r="AD20" s="599"/>
      <c r="AE20" s="600"/>
      <c r="AG20" s="573">
        <f t="shared" si="4"/>
        <v>10</v>
      </c>
      <c r="AM20" s="561">
        <f t="shared" si="13"/>
        <v>0</v>
      </c>
      <c r="AN20" s="561"/>
    </row>
    <row r="21" spans="1:42" x14ac:dyDescent="0.3">
      <c r="B21" s="464" t="s">
        <v>45</v>
      </c>
      <c r="C21" s="457" t="s">
        <v>28</v>
      </c>
      <c r="D21" s="303" t="s">
        <v>793</v>
      </c>
      <c r="E21" s="303" t="s">
        <v>28</v>
      </c>
      <c r="F21" s="303"/>
      <c r="G21" s="303"/>
      <c r="H21" s="303">
        <f t="shared" si="14"/>
        <v>22</v>
      </c>
      <c r="I21" s="464" t="s">
        <v>495</v>
      </c>
      <c r="J21" s="322">
        <f t="shared" si="0"/>
        <v>4940</v>
      </c>
      <c r="K21" s="321">
        <v>2080</v>
      </c>
      <c r="L21" s="321"/>
      <c r="M21" s="321">
        <v>2080</v>
      </c>
      <c r="N21" s="321">
        <v>780</v>
      </c>
      <c r="O21" s="321"/>
      <c r="P21" s="321">
        <v>4940</v>
      </c>
      <c r="Q21" s="321">
        <v>2080</v>
      </c>
      <c r="R21" s="321">
        <f t="shared" si="12"/>
        <v>2080</v>
      </c>
      <c r="S21" s="321">
        <v>1200</v>
      </c>
      <c r="T21" s="321">
        <v>880</v>
      </c>
      <c r="U21" s="491"/>
      <c r="V21" s="500"/>
      <c r="W21" s="484"/>
      <c r="X21" s="486">
        <f t="shared" si="2"/>
        <v>24.291497975708502</v>
      </c>
      <c r="Y21" s="322">
        <f t="shared" si="9"/>
        <v>880</v>
      </c>
      <c r="Z21" s="487">
        <f t="shared" si="1"/>
        <v>880</v>
      </c>
      <c r="AA21" s="511"/>
      <c r="AB21" s="489">
        <f t="shared" si="3"/>
        <v>0</v>
      </c>
      <c r="AC21" s="593">
        <v>1</v>
      </c>
      <c r="AD21" s="599"/>
      <c r="AE21" s="600"/>
      <c r="AG21" s="573">
        <f t="shared" si="4"/>
        <v>22</v>
      </c>
      <c r="AM21" s="561">
        <f t="shared" si="13"/>
        <v>0</v>
      </c>
      <c r="AN21" s="561"/>
    </row>
    <row r="22" spans="1:42" ht="31.2" x14ac:dyDescent="0.3">
      <c r="B22" s="464" t="s">
        <v>45</v>
      </c>
      <c r="C22" s="457" t="s">
        <v>34</v>
      </c>
      <c r="D22" s="303" t="s">
        <v>895</v>
      </c>
      <c r="E22" s="303" t="s">
        <v>34</v>
      </c>
      <c r="F22" s="303"/>
      <c r="G22" s="303"/>
      <c r="H22" s="303">
        <v>26</v>
      </c>
      <c r="I22" s="464" t="s">
        <v>495</v>
      </c>
      <c r="J22" s="322">
        <f t="shared" si="0"/>
        <v>5795</v>
      </c>
      <c r="K22" s="321">
        <v>2440</v>
      </c>
      <c r="L22" s="321"/>
      <c r="M22" s="321">
        <v>2440</v>
      </c>
      <c r="N22" s="321">
        <v>915</v>
      </c>
      <c r="O22" s="321"/>
      <c r="P22" s="321">
        <v>5795</v>
      </c>
      <c r="Q22" s="321">
        <v>2440</v>
      </c>
      <c r="R22" s="321">
        <f t="shared" si="12"/>
        <v>2440</v>
      </c>
      <c r="S22" s="321">
        <v>1648</v>
      </c>
      <c r="T22" s="321">
        <f>16*12+10*40</f>
        <v>592</v>
      </c>
      <c r="U22" s="709" t="s">
        <v>1001</v>
      </c>
      <c r="V22" s="500"/>
      <c r="W22" s="484"/>
      <c r="X22" s="486">
        <f t="shared" si="2"/>
        <v>28.438308886971527</v>
      </c>
      <c r="Y22" s="322">
        <f t="shared" si="9"/>
        <v>792</v>
      </c>
      <c r="Z22" s="487">
        <f t="shared" si="1"/>
        <v>592</v>
      </c>
      <c r="AA22" s="511"/>
      <c r="AB22" s="489">
        <f t="shared" si="3"/>
        <v>200</v>
      </c>
      <c r="AC22" s="593">
        <v>1</v>
      </c>
      <c r="AD22" s="599"/>
      <c r="AE22" s="600"/>
      <c r="AG22" s="573">
        <f t="shared" si="4"/>
        <v>14.8</v>
      </c>
      <c r="AM22" s="561">
        <f t="shared" si="13"/>
        <v>200</v>
      </c>
      <c r="AN22" s="561"/>
    </row>
    <row r="23" spans="1:42" x14ac:dyDescent="0.3">
      <c r="B23" s="464" t="s">
        <v>45</v>
      </c>
      <c r="C23" s="457" t="s">
        <v>27</v>
      </c>
      <c r="D23" s="303" t="s">
        <v>706</v>
      </c>
      <c r="E23" s="303" t="s">
        <v>27</v>
      </c>
      <c r="F23" s="303"/>
      <c r="G23" s="303"/>
      <c r="H23" s="303">
        <f t="shared" si="14"/>
        <v>18</v>
      </c>
      <c r="I23" s="464" t="s">
        <v>495</v>
      </c>
      <c r="J23" s="322">
        <f t="shared" si="0"/>
        <v>3135</v>
      </c>
      <c r="K23" s="321">
        <v>1320</v>
      </c>
      <c r="L23" s="321"/>
      <c r="M23" s="321">
        <v>1320</v>
      </c>
      <c r="N23" s="321">
        <v>495</v>
      </c>
      <c r="O23" s="321"/>
      <c r="P23" s="321">
        <v>3135</v>
      </c>
      <c r="Q23" s="321">
        <v>1320</v>
      </c>
      <c r="R23" s="321">
        <f t="shared" si="12"/>
        <v>1320</v>
      </c>
      <c r="S23" s="321">
        <v>600</v>
      </c>
      <c r="T23" s="321">
        <f>R23-S23</f>
        <v>720</v>
      </c>
      <c r="U23" s="484"/>
      <c r="V23" s="500"/>
      <c r="W23" s="484"/>
      <c r="X23" s="486">
        <f t="shared" si="2"/>
        <v>19.138755980861244</v>
      </c>
      <c r="Y23" s="322">
        <f t="shared" si="9"/>
        <v>720</v>
      </c>
      <c r="Z23" s="487">
        <f t="shared" si="1"/>
        <v>720</v>
      </c>
      <c r="AA23" s="511"/>
      <c r="AB23" s="489">
        <f t="shared" si="3"/>
        <v>0</v>
      </c>
      <c r="AC23" s="593">
        <v>1</v>
      </c>
      <c r="AD23" s="599"/>
      <c r="AE23" s="600"/>
      <c r="AG23" s="573">
        <f t="shared" si="4"/>
        <v>18</v>
      </c>
      <c r="AM23" s="561">
        <f t="shared" si="13"/>
        <v>0</v>
      </c>
      <c r="AN23" s="561"/>
    </row>
    <row r="24" spans="1:42" ht="31.2" x14ac:dyDescent="0.3">
      <c r="B24" s="464" t="s">
        <v>45</v>
      </c>
      <c r="C24" s="457" t="s">
        <v>36</v>
      </c>
      <c r="D24" s="303" t="s">
        <v>712</v>
      </c>
      <c r="E24" s="303" t="s">
        <v>36</v>
      </c>
      <c r="F24" s="303"/>
      <c r="G24" s="303"/>
      <c r="H24" s="303">
        <f>19+31</f>
        <v>50</v>
      </c>
      <c r="I24" s="464" t="s">
        <v>495</v>
      </c>
      <c r="J24" s="322">
        <f t="shared" si="0"/>
        <v>9785</v>
      </c>
      <c r="K24" s="321">
        <v>4120</v>
      </c>
      <c r="L24" s="321"/>
      <c r="M24" s="321">
        <v>4120</v>
      </c>
      <c r="N24" s="321">
        <v>1545</v>
      </c>
      <c r="O24" s="321"/>
      <c r="P24" s="321">
        <v>9785</v>
      </c>
      <c r="Q24" s="321">
        <v>4120</v>
      </c>
      <c r="R24" s="321">
        <f t="shared" si="12"/>
        <v>4120</v>
      </c>
      <c r="S24" s="321">
        <v>1132</v>
      </c>
      <c r="T24" s="321">
        <f>19*12+31*40</f>
        <v>1468</v>
      </c>
      <c r="U24" s="709" t="s">
        <v>1007</v>
      </c>
      <c r="V24" s="500"/>
      <c r="W24" s="484"/>
      <c r="X24" s="486">
        <f t="shared" si="2"/>
        <v>11.568727644353602</v>
      </c>
      <c r="Y24" s="322">
        <f t="shared" si="9"/>
        <v>2988</v>
      </c>
      <c r="Z24" s="487">
        <f t="shared" si="1"/>
        <v>1468</v>
      </c>
      <c r="AA24" s="511"/>
      <c r="AB24" s="489">
        <f t="shared" si="3"/>
        <v>1520</v>
      </c>
      <c r="AC24" s="593">
        <v>1</v>
      </c>
      <c r="AD24" s="599"/>
      <c r="AE24" s="600"/>
      <c r="AG24" s="573">
        <f t="shared" si="4"/>
        <v>36.700000000000003</v>
      </c>
      <c r="AM24" s="561">
        <f t="shared" si="13"/>
        <v>1520</v>
      </c>
      <c r="AN24" s="561"/>
    </row>
    <row r="25" spans="1:42" ht="31.2" x14ac:dyDescent="0.3">
      <c r="B25" s="464" t="s">
        <v>45</v>
      </c>
      <c r="C25" s="457" t="s">
        <v>29</v>
      </c>
      <c r="D25" s="303" t="s">
        <v>714</v>
      </c>
      <c r="E25" s="303" t="s">
        <v>29</v>
      </c>
      <c r="F25" s="303"/>
      <c r="G25" s="303"/>
      <c r="H25" s="303">
        <v>53</v>
      </c>
      <c r="I25" s="464" t="s">
        <v>495</v>
      </c>
      <c r="J25" s="322">
        <f t="shared" si="0"/>
        <v>6460</v>
      </c>
      <c r="K25" s="321">
        <v>2720</v>
      </c>
      <c r="L25" s="321"/>
      <c r="M25" s="321">
        <v>2720</v>
      </c>
      <c r="N25" s="321">
        <v>1020</v>
      </c>
      <c r="O25" s="321"/>
      <c r="P25" s="321">
        <v>6460</v>
      </c>
      <c r="Q25" s="321">
        <v>2720</v>
      </c>
      <c r="R25" s="321">
        <f t="shared" si="12"/>
        <v>2720</v>
      </c>
      <c r="S25" s="321">
        <v>740</v>
      </c>
      <c r="T25" s="321">
        <f>5*12+48*40</f>
        <v>1980</v>
      </c>
      <c r="U25" s="709" t="s">
        <v>1002</v>
      </c>
      <c r="V25" s="500"/>
      <c r="W25" s="484"/>
      <c r="X25" s="486">
        <f t="shared" si="2"/>
        <v>11.455108359133128</v>
      </c>
      <c r="Y25" s="322">
        <f t="shared" si="9"/>
        <v>1980</v>
      </c>
      <c r="Z25" s="487">
        <f t="shared" si="1"/>
        <v>1980</v>
      </c>
      <c r="AA25" s="511"/>
      <c r="AB25" s="489">
        <f t="shared" si="3"/>
        <v>0</v>
      </c>
      <c r="AC25" s="593">
        <v>1</v>
      </c>
      <c r="AD25" s="599"/>
      <c r="AE25" s="600"/>
      <c r="AG25" s="573">
        <f t="shared" si="4"/>
        <v>49.5</v>
      </c>
      <c r="AM25" s="561">
        <f t="shared" si="13"/>
        <v>0</v>
      </c>
      <c r="AN25" s="561"/>
    </row>
    <row r="26" spans="1:42" x14ac:dyDescent="0.3">
      <c r="B26" s="464" t="s">
        <v>45</v>
      </c>
      <c r="C26" s="457" t="s">
        <v>30</v>
      </c>
      <c r="D26" s="303" t="s">
        <v>896</v>
      </c>
      <c r="E26" s="303" t="s">
        <v>30</v>
      </c>
      <c r="F26" s="303"/>
      <c r="G26" s="303"/>
      <c r="H26" s="303">
        <f t="shared" si="14"/>
        <v>10</v>
      </c>
      <c r="I26" s="464" t="s">
        <v>495</v>
      </c>
      <c r="J26" s="322">
        <f t="shared" si="0"/>
        <v>3895</v>
      </c>
      <c r="K26" s="321">
        <v>1640</v>
      </c>
      <c r="L26" s="321"/>
      <c r="M26" s="321">
        <v>1640</v>
      </c>
      <c r="N26" s="321">
        <v>615</v>
      </c>
      <c r="O26" s="321"/>
      <c r="P26" s="321">
        <v>3895</v>
      </c>
      <c r="Q26" s="321">
        <v>1640</v>
      </c>
      <c r="R26" s="321">
        <f t="shared" si="12"/>
        <v>1640</v>
      </c>
      <c r="S26" s="321">
        <v>920</v>
      </c>
      <c r="T26" s="321">
        <v>400</v>
      </c>
      <c r="U26" s="491"/>
      <c r="V26" s="500"/>
      <c r="W26" s="484"/>
      <c r="X26" s="486">
        <f t="shared" si="2"/>
        <v>23.620025673940951</v>
      </c>
      <c r="Y26" s="322">
        <f t="shared" si="9"/>
        <v>720</v>
      </c>
      <c r="Z26" s="487">
        <f t="shared" si="1"/>
        <v>400</v>
      </c>
      <c r="AA26" s="511"/>
      <c r="AB26" s="489">
        <f t="shared" si="3"/>
        <v>320</v>
      </c>
      <c r="AC26" s="593">
        <v>1</v>
      </c>
      <c r="AD26" s="599"/>
      <c r="AE26" s="600"/>
      <c r="AG26" s="573">
        <f t="shared" si="4"/>
        <v>10</v>
      </c>
      <c r="AM26" s="561">
        <f t="shared" si="13"/>
        <v>320</v>
      </c>
      <c r="AN26" s="561"/>
    </row>
    <row r="27" spans="1:42" ht="31.2" x14ac:dyDescent="0.3">
      <c r="B27" s="464" t="s">
        <v>45</v>
      </c>
      <c r="C27" s="457" t="s">
        <v>32</v>
      </c>
      <c r="D27" s="303" t="s">
        <v>705</v>
      </c>
      <c r="E27" s="303" t="s">
        <v>32</v>
      </c>
      <c r="F27" s="303"/>
      <c r="G27" s="303"/>
      <c r="H27" s="303">
        <v>33</v>
      </c>
      <c r="I27" s="464" t="s">
        <v>495</v>
      </c>
      <c r="J27" s="322">
        <f t="shared" si="0"/>
        <v>6840</v>
      </c>
      <c r="K27" s="321">
        <v>2880</v>
      </c>
      <c r="L27" s="321"/>
      <c r="M27" s="321">
        <v>2880</v>
      </c>
      <c r="N27" s="321">
        <v>1080</v>
      </c>
      <c r="O27" s="321"/>
      <c r="P27" s="321">
        <v>6840</v>
      </c>
      <c r="Q27" s="321">
        <v>2880</v>
      </c>
      <c r="R27" s="321">
        <f t="shared" si="12"/>
        <v>2880</v>
      </c>
      <c r="S27" s="321">
        <v>684</v>
      </c>
      <c r="T27" s="321">
        <f>3*12+30*40</f>
        <v>1236</v>
      </c>
      <c r="U27" s="709" t="s">
        <v>1003</v>
      </c>
      <c r="V27" s="500"/>
      <c r="W27" s="484"/>
      <c r="X27" s="486">
        <f t="shared" si="2"/>
        <v>10</v>
      </c>
      <c r="Y27" s="322">
        <f t="shared" si="9"/>
        <v>2196</v>
      </c>
      <c r="Z27" s="487">
        <f t="shared" si="1"/>
        <v>1236</v>
      </c>
      <c r="AA27" s="511"/>
      <c r="AB27" s="489">
        <f t="shared" si="3"/>
        <v>960</v>
      </c>
      <c r="AC27" s="593">
        <v>1</v>
      </c>
      <c r="AD27" s="599"/>
      <c r="AE27" s="600"/>
      <c r="AG27" s="573">
        <f t="shared" si="4"/>
        <v>30.9</v>
      </c>
      <c r="AM27" s="561">
        <f t="shared" si="13"/>
        <v>960</v>
      </c>
      <c r="AN27" s="561"/>
    </row>
    <row r="28" spans="1:42" s="521" customFormat="1" x14ac:dyDescent="0.3">
      <c r="A28" s="387"/>
      <c r="B28" s="387" t="s">
        <v>620</v>
      </c>
      <c r="C28" s="455" t="s">
        <v>621</v>
      </c>
      <c r="D28" s="303"/>
      <c r="E28" s="387"/>
      <c r="F28" s="387"/>
      <c r="G28" s="387"/>
      <c r="H28" s="456">
        <f>SUM(H29:H35)</f>
        <v>0</v>
      </c>
      <c r="I28" s="528"/>
      <c r="J28" s="322">
        <f t="shared" si="0"/>
        <v>9377.5</v>
      </c>
      <c r="K28" s="321">
        <f>SUM(K29:K35)</f>
        <v>0</v>
      </c>
      <c r="L28" s="322">
        <f>SUM(L29:L35)</f>
        <v>0</v>
      </c>
      <c r="M28" s="322">
        <f>SUM(M29:M35)</f>
        <v>9377.5</v>
      </c>
      <c r="N28" s="322">
        <f>SUM(N29:N35)</f>
        <v>0</v>
      </c>
      <c r="O28" s="322"/>
      <c r="P28" s="322">
        <f t="shared" ref="P28:S28" si="15">SUM(P29:P35)</f>
        <v>12100</v>
      </c>
      <c r="Q28" s="322">
        <f t="shared" si="15"/>
        <v>2722.5</v>
      </c>
      <c r="R28" s="322">
        <f t="shared" si="15"/>
        <v>2722.5</v>
      </c>
      <c r="S28" s="322">
        <f t="shared" si="15"/>
        <v>990</v>
      </c>
      <c r="T28" s="322">
        <f>SUM(T29:T35)</f>
        <v>0</v>
      </c>
      <c r="U28" s="529"/>
      <c r="V28" s="530"/>
      <c r="W28" s="533"/>
      <c r="X28" s="486">
        <f t="shared" si="2"/>
        <v>10.557184750733137</v>
      </c>
      <c r="Y28" s="322">
        <f t="shared" si="9"/>
        <v>1732.5</v>
      </c>
      <c r="Z28" s="487">
        <f t="shared" si="1"/>
        <v>0</v>
      </c>
      <c r="AA28" s="511"/>
      <c r="AB28" s="489">
        <f t="shared" si="3"/>
        <v>1732.5</v>
      </c>
      <c r="AC28" s="594"/>
      <c r="AD28" s="600"/>
      <c r="AE28" s="600"/>
      <c r="AF28" s="567"/>
      <c r="AG28" s="573">
        <f t="shared" ref="AG28:AG35" si="16">T28/22.5</f>
        <v>0</v>
      </c>
    </row>
    <row r="29" spans="1:42" x14ac:dyDescent="0.3">
      <c r="B29" s="464" t="s">
        <v>45</v>
      </c>
      <c r="C29" s="457" t="s">
        <v>31</v>
      </c>
      <c r="D29" s="303" t="s">
        <v>809</v>
      </c>
      <c r="E29" s="303" t="s">
        <v>394</v>
      </c>
      <c r="F29" s="303"/>
      <c r="G29" s="303"/>
      <c r="H29" s="303">
        <f>T29/22.5</f>
        <v>0</v>
      </c>
      <c r="I29" s="464" t="s">
        <v>495</v>
      </c>
      <c r="J29" s="322">
        <f t="shared" si="0"/>
        <v>2712.5</v>
      </c>
      <c r="K29" s="321">
        <f t="shared" ref="K29:K35" si="17">22.5*H29</f>
        <v>0</v>
      </c>
      <c r="L29" s="321"/>
      <c r="M29" s="321">
        <v>2712.5</v>
      </c>
      <c r="N29" s="321"/>
      <c r="O29" s="321"/>
      <c r="P29" s="321">
        <v>3500</v>
      </c>
      <c r="Q29" s="321">
        <v>787.5</v>
      </c>
      <c r="R29" s="321">
        <v>787.5</v>
      </c>
      <c r="S29" s="321">
        <v>180</v>
      </c>
      <c r="T29" s="321"/>
      <c r="U29" s="491"/>
      <c r="V29" s="500"/>
      <c r="W29" s="484"/>
      <c r="X29" s="486">
        <f t="shared" si="2"/>
        <v>6.6359447004608301</v>
      </c>
      <c r="Y29" s="322">
        <f t="shared" si="9"/>
        <v>607.5</v>
      </c>
      <c r="Z29" s="487">
        <f t="shared" si="1"/>
        <v>0</v>
      </c>
      <c r="AA29" s="511"/>
      <c r="AB29" s="489">
        <f t="shared" si="3"/>
        <v>607.5</v>
      </c>
      <c r="AC29" s="593">
        <v>1</v>
      </c>
      <c r="AD29" s="599"/>
      <c r="AE29" s="600"/>
      <c r="AG29" s="573">
        <f t="shared" si="16"/>
        <v>0</v>
      </c>
    </row>
    <row r="30" spans="1:42" x14ac:dyDescent="0.3">
      <c r="B30" s="464" t="s">
        <v>45</v>
      </c>
      <c r="C30" s="457" t="s">
        <v>35</v>
      </c>
      <c r="D30" s="303" t="s">
        <v>809</v>
      </c>
      <c r="E30" s="303" t="s">
        <v>397</v>
      </c>
      <c r="F30" s="303"/>
      <c r="G30" s="303"/>
      <c r="H30" s="303">
        <f t="shared" ref="H30:H35" si="18">T30/22.5</f>
        <v>0</v>
      </c>
      <c r="I30" s="464" t="s">
        <v>495</v>
      </c>
      <c r="J30" s="322">
        <f t="shared" si="0"/>
        <v>1395</v>
      </c>
      <c r="K30" s="321">
        <f t="shared" si="17"/>
        <v>0</v>
      </c>
      <c r="L30" s="321"/>
      <c r="M30" s="321">
        <v>1395</v>
      </c>
      <c r="N30" s="321"/>
      <c r="O30" s="321"/>
      <c r="P30" s="321">
        <v>1800</v>
      </c>
      <c r="Q30" s="321">
        <v>405</v>
      </c>
      <c r="R30" s="321">
        <v>405</v>
      </c>
      <c r="S30" s="321">
        <v>112.5</v>
      </c>
      <c r="T30" s="321"/>
      <c r="U30" s="491"/>
      <c r="V30" s="500"/>
      <c r="W30" s="484"/>
      <c r="X30" s="486">
        <f t="shared" si="2"/>
        <v>8.064516129032258</v>
      </c>
      <c r="Y30" s="322">
        <f t="shared" si="9"/>
        <v>292.5</v>
      </c>
      <c r="Z30" s="487">
        <f t="shared" si="1"/>
        <v>0</v>
      </c>
      <c r="AA30" s="511"/>
      <c r="AB30" s="489">
        <f t="shared" si="3"/>
        <v>292.5</v>
      </c>
      <c r="AC30" s="593">
        <v>1</v>
      </c>
      <c r="AD30" s="599"/>
      <c r="AE30" s="600"/>
      <c r="AG30" s="573">
        <f t="shared" si="16"/>
        <v>0</v>
      </c>
    </row>
    <row r="31" spans="1:42" x14ac:dyDescent="0.3">
      <c r="B31" s="464" t="s">
        <v>45</v>
      </c>
      <c r="C31" s="457" t="s">
        <v>34</v>
      </c>
      <c r="D31" s="303" t="s">
        <v>716</v>
      </c>
      <c r="E31" s="303" t="s">
        <v>396</v>
      </c>
      <c r="F31" s="303"/>
      <c r="G31" s="303"/>
      <c r="H31" s="303">
        <f t="shared" si="18"/>
        <v>0</v>
      </c>
      <c r="I31" s="464" t="s">
        <v>495</v>
      </c>
      <c r="J31" s="322">
        <f t="shared" si="0"/>
        <v>2092.5</v>
      </c>
      <c r="K31" s="321">
        <f t="shared" si="17"/>
        <v>0</v>
      </c>
      <c r="L31" s="321"/>
      <c r="M31" s="321">
        <v>2092.5</v>
      </c>
      <c r="N31" s="321"/>
      <c r="O31" s="321"/>
      <c r="P31" s="321">
        <v>2700</v>
      </c>
      <c r="Q31" s="321">
        <v>607.5</v>
      </c>
      <c r="R31" s="321">
        <v>607.5</v>
      </c>
      <c r="S31" s="321">
        <v>112.5</v>
      </c>
      <c r="T31" s="321"/>
      <c r="U31" s="491"/>
      <c r="V31" s="500"/>
      <c r="W31" s="484"/>
      <c r="X31" s="486">
        <f t="shared" si="2"/>
        <v>5.376344086021505</v>
      </c>
      <c r="Y31" s="322">
        <f t="shared" si="9"/>
        <v>495</v>
      </c>
      <c r="Z31" s="487">
        <f t="shared" si="1"/>
        <v>0</v>
      </c>
      <c r="AA31" s="511"/>
      <c r="AB31" s="489">
        <f t="shared" si="3"/>
        <v>495</v>
      </c>
      <c r="AC31" s="593">
        <v>1</v>
      </c>
      <c r="AD31" s="599"/>
      <c r="AE31" s="600"/>
      <c r="AG31" s="573">
        <f t="shared" si="16"/>
        <v>0</v>
      </c>
    </row>
    <row r="32" spans="1:42" ht="31.2" x14ac:dyDescent="0.3">
      <c r="B32" s="464" t="s">
        <v>45</v>
      </c>
      <c r="C32" s="457" t="s">
        <v>36</v>
      </c>
      <c r="D32" s="303" t="s">
        <v>712</v>
      </c>
      <c r="E32" s="303" t="s">
        <v>398</v>
      </c>
      <c r="F32" s="303"/>
      <c r="G32" s="303"/>
      <c r="H32" s="303">
        <f t="shared" si="18"/>
        <v>0</v>
      </c>
      <c r="I32" s="464" t="s">
        <v>495</v>
      </c>
      <c r="J32" s="322">
        <f t="shared" si="0"/>
        <v>1550</v>
      </c>
      <c r="K32" s="321">
        <f t="shared" si="17"/>
        <v>0</v>
      </c>
      <c r="L32" s="321"/>
      <c r="M32" s="321">
        <v>1550</v>
      </c>
      <c r="N32" s="321"/>
      <c r="O32" s="321"/>
      <c r="P32" s="321">
        <v>2000</v>
      </c>
      <c r="Q32" s="321">
        <v>450</v>
      </c>
      <c r="R32" s="321">
        <v>450</v>
      </c>
      <c r="S32" s="321">
        <v>112.5</v>
      </c>
      <c r="T32" s="321"/>
      <c r="U32" s="491"/>
      <c r="V32" s="500"/>
      <c r="W32" s="484"/>
      <c r="X32" s="486">
        <f t="shared" si="2"/>
        <v>7.2580645161290329</v>
      </c>
      <c r="Y32" s="322">
        <f t="shared" si="9"/>
        <v>337.5</v>
      </c>
      <c r="Z32" s="487">
        <f t="shared" si="1"/>
        <v>0</v>
      </c>
      <c r="AA32" s="511"/>
      <c r="AB32" s="489">
        <f t="shared" si="3"/>
        <v>337.5</v>
      </c>
      <c r="AC32" s="593">
        <v>1</v>
      </c>
      <c r="AD32" s="599"/>
      <c r="AE32" s="600"/>
      <c r="AG32" s="573">
        <f t="shared" si="16"/>
        <v>0</v>
      </c>
    </row>
    <row r="33" spans="1:34" x14ac:dyDescent="0.3">
      <c r="B33" s="464" t="s">
        <v>45</v>
      </c>
      <c r="C33" s="457" t="s">
        <v>681</v>
      </c>
      <c r="D33" s="303" t="s">
        <v>809</v>
      </c>
      <c r="E33" s="303" t="s">
        <v>681</v>
      </c>
      <c r="F33" s="303"/>
      <c r="G33" s="303"/>
      <c r="H33" s="303">
        <f t="shared" si="18"/>
        <v>0</v>
      </c>
      <c r="I33" s="464" t="s">
        <v>386</v>
      </c>
      <c r="J33" s="322">
        <f t="shared" si="0"/>
        <v>620</v>
      </c>
      <c r="K33" s="321">
        <f t="shared" si="17"/>
        <v>0</v>
      </c>
      <c r="L33" s="321"/>
      <c r="M33" s="321">
        <v>620</v>
      </c>
      <c r="N33" s="321"/>
      <c r="O33" s="321"/>
      <c r="P33" s="321">
        <v>800</v>
      </c>
      <c r="Q33" s="321">
        <v>180</v>
      </c>
      <c r="R33" s="321">
        <v>180</v>
      </c>
      <c r="S33" s="321">
        <v>180</v>
      </c>
      <c r="T33" s="321"/>
      <c r="U33" s="491"/>
      <c r="V33" s="500"/>
      <c r="W33" s="484"/>
      <c r="X33" s="486">
        <f t="shared" si="2"/>
        <v>29.032258064516132</v>
      </c>
      <c r="Y33" s="322">
        <f t="shared" si="9"/>
        <v>0</v>
      </c>
      <c r="Z33" s="487">
        <f t="shared" si="1"/>
        <v>0</v>
      </c>
      <c r="AA33" s="511"/>
      <c r="AB33" s="489">
        <f t="shared" si="3"/>
        <v>0</v>
      </c>
      <c r="AC33" s="593">
        <v>1</v>
      </c>
      <c r="AD33" s="599">
        <v>1</v>
      </c>
      <c r="AE33" s="600"/>
      <c r="AG33" s="573">
        <f t="shared" si="16"/>
        <v>0</v>
      </c>
    </row>
    <row r="34" spans="1:34" x14ac:dyDescent="0.3">
      <c r="B34" s="464" t="s">
        <v>45</v>
      </c>
      <c r="C34" s="457" t="s">
        <v>24</v>
      </c>
      <c r="D34" s="303" t="s">
        <v>809</v>
      </c>
      <c r="E34" s="303" t="s">
        <v>682</v>
      </c>
      <c r="F34" s="303"/>
      <c r="G34" s="303"/>
      <c r="H34" s="303">
        <f t="shared" si="18"/>
        <v>0</v>
      </c>
      <c r="I34" s="464" t="s">
        <v>386</v>
      </c>
      <c r="J34" s="322">
        <f t="shared" si="0"/>
        <v>465</v>
      </c>
      <c r="K34" s="321">
        <f t="shared" si="17"/>
        <v>0</v>
      </c>
      <c r="L34" s="321"/>
      <c r="M34" s="321">
        <v>465</v>
      </c>
      <c r="N34" s="321"/>
      <c r="O34" s="321"/>
      <c r="P34" s="321">
        <v>600</v>
      </c>
      <c r="Q34" s="321">
        <v>135</v>
      </c>
      <c r="R34" s="321">
        <v>135</v>
      </c>
      <c r="S34" s="321">
        <v>135</v>
      </c>
      <c r="T34" s="321"/>
      <c r="U34" s="491"/>
      <c r="V34" s="500"/>
      <c r="W34" s="484"/>
      <c r="X34" s="486">
        <f t="shared" si="2"/>
        <v>29.032258064516132</v>
      </c>
      <c r="Y34" s="322">
        <f t="shared" si="9"/>
        <v>0</v>
      </c>
      <c r="Z34" s="487">
        <f t="shared" si="1"/>
        <v>0</v>
      </c>
      <c r="AA34" s="511"/>
      <c r="AB34" s="489">
        <f t="shared" ref="AB34:AB50" si="19">Y34-Z34-AA34</f>
        <v>0</v>
      </c>
      <c r="AC34" s="593">
        <v>1</v>
      </c>
      <c r="AD34" s="599">
        <v>1</v>
      </c>
      <c r="AE34" s="600"/>
      <c r="AG34" s="573">
        <f t="shared" si="16"/>
        <v>0</v>
      </c>
    </row>
    <row r="35" spans="1:34" x14ac:dyDescent="0.3">
      <c r="B35" s="464" t="s">
        <v>45</v>
      </c>
      <c r="C35" s="457" t="s">
        <v>616</v>
      </c>
      <c r="D35" s="303" t="s">
        <v>809</v>
      </c>
      <c r="E35" s="303" t="s">
        <v>616</v>
      </c>
      <c r="F35" s="303"/>
      <c r="G35" s="303"/>
      <c r="H35" s="303">
        <f t="shared" si="18"/>
        <v>0</v>
      </c>
      <c r="I35" s="464" t="s">
        <v>386</v>
      </c>
      <c r="J35" s="322">
        <f t="shared" si="0"/>
        <v>542.5</v>
      </c>
      <c r="K35" s="321">
        <f t="shared" si="17"/>
        <v>0</v>
      </c>
      <c r="L35" s="321"/>
      <c r="M35" s="321">
        <v>542.5</v>
      </c>
      <c r="N35" s="321"/>
      <c r="O35" s="321"/>
      <c r="P35" s="321">
        <v>700</v>
      </c>
      <c r="Q35" s="321">
        <v>157.5</v>
      </c>
      <c r="R35" s="321">
        <v>157.5</v>
      </c>
      <c r="S35" s="321">
        <v>157.5</v>
      </c>
      <c r="T35" s="321"/>
      <c r="U35" s="491"/>
      <c r="V35" s="500"/>
      <c r="W35" s="484"/>
      <c r="X35" s="486">
        <f t="shared" si="2"/>
        <v>29.032258064516132</v>
      </c>
      <c r="Y35" s="322">
        <f t="shared" si="9"/>
        <v>0</v>
      </c>
      <c r="Z35" s="487">
        <f t="shared" si="1"/>
        <v>0</v>
      </c>
      <c r="AA35" s="511"/>
      <c r="AB35" s="489">
        <f t="shared" si="19"/>
        <v>0</v>
      </c>
      <c r="AC35" s="593">
        <v>1</v>
      </c>
      <c r="AD35" s="599">
        <v>1</v>
      </c>
      <c r="AE35" s="600"/>
      <c r="AG35" s="573">
        <f t="shared" si="16"/>
        <v>0</v>
      </c>
    </row>
    <row r="36" spans="1:34" s="521" customFormat="1" x14ac:dyDescent="0.3">
      <c r="A36" s="387"/>
      <c r="B36" s="387" t="s">
        <v>622</v>
      </c>
      <c r="C36" s="454" t="s">
        <v>623</v>
      </c>
      <c r="D36" s="453"/>
      <c r="E36" s="387"/>
      <c r="F36" s="387"/>
      <c r="G36" s="387"/>
      <c r="H36" s="456"/>
      <c r="I36" s="528" t="s">
        <v>495</v>
      </c>
      <c r="J36" s="322">
        <f t="shared" si="0"/>
        <v>1675</v>
      </c>
      <c r="K36" s="322">
        <f>SUM(K38:K41)</f>
        <v>1675</v>
      </c>
      <c r="L36" s="322">
        <f>SUM(L38:L41)</f>
        <v>0</v>
      </c>
      <c r="M36" s="322">
        <f>SUM(M38:M41)</f>
        <v>0</v>
      </c>
      <c r="N36" s="322">
        <f>SUM(N38:N41)</f>
        <v>0</v>
      </c>
      <c r="O36" s="322"/>
      <c r="P36" s="322">
        <f>P37+P40</f>
        <v>4545.768</v>
      </c>
      <c r="Q36" s="322">
        <f>Q37+Q40</f>
        <v>4545</v>
      </c>
      <c r="R36" s="322">
        <f>R37+R40</f>
        <v>4545</v>
      </c>
      <c r="S36" s="322">
        <f>S37+S40</f>
        <v>2634.4880000000003</v>
      </c>
      <c r="T36" s="322">
        <f>T37+T40</f>
        <v>1639</v>
      </c>
      <c r="U36" s="529"/>
      <c r="V36" s="530"/>
      <c r="W36" s="533"/>
      <c r="X36" s="486">
        <f t="shared" si="2"/>
        <v>157.28286567164182</v>
      </c>
      <c r="Y36" s="322">
        <f t="shared" si="9"/>
        <v>1910.5119999999997</v>
      </c>
      <c r="Z36" s="487">
        <f t="shared" si="1"/>
        <v>1639</v>
      </c>
      <c r="AA36" s="511"/>
      <c r="AB36" s="489">
        <f t="shared" si="19"/>
        <v>271.51199999999972</v>
      </c>
      <c r="AC36" s="594"/>
      <c r="AD36" s="600"/>
      <c r="AE36" s="600"/>
      <c r="AF36" s="567"/>
      <c r="AG36" s="573"/>
    </row>
    <row r="37" spans="1:34" s="521" customFormat="1" ht="16.2" x14ac:dyDescent="0.3">
      <c r="A37" s="387"/>
      <c r="B37" s="444" t="s">
        <v>385</v>
      </c>
      <c r="C37" s="394" t="s">
        <v>891</v>
      </c>
      <c r="D37" s="453"/>
      <c r="E37" s="387"/>
      <c r="F37" s="387"/>
      <c r="G37" s="387"/>
      <c r="H37" s="456"/>
      <c r="I37" s="528"/>
      <c r="J37" s="322"/>
      <c r="K37" s="322"/>
      <c r="L37" s="322"/>
      <c r="M37" s="322"/>
      <c r="N37" s="322"/>
      <c r="O37" s="322"/>
      <c r="P37" s="473">
        <f>SUM(P38:P39)</f>
        <v>2945.768</v>
      </c>
      <c r="Q37" s="473">
        <f t="shared" ref="Q37:T37" si="20">SUM(Q38:Q39)</f>
        <v>2945</v>
      </c>
      <c r="R37" s="473">
        <f t="shared" si="20"/>
        <v>2945</v>
      </c>
      <c r="S37" s="473">
        <f t="shared" si="20"/>
        <v>2634.4880000000003</v>
      </c>
      <c r="T37" s="473">
        <f t="shared" si="20"/>
        <v>199</v>
      </c>
      <c r="U37" s="529"/>
      <c r="V37" s="530"/>
      <c r="W37" s="533"/>
      <c r="X37" s="486"/>
      <c r="Y37" s="322">
        <f t="shared" si="9"/>
        <v>310.51199999999972</v>
      </c>
      <c r="Z37" s="487"/>
      <c r="AA37" s="511"/>
      <c r="AB37" s="489"/>
      <c r="AC37" s="594"/>
      <c r="AD37" s="600"/>
      <c r="AE37" s="600"/>
      <c r="AF37" s="567"/>
    </row>
    <row r="38" spans="1:34" ht="46.8" x14ac:dyDescent="0.3">
      <c r="B38" s="464" t="s">
        <v>45</v>
      </c>
      <c r="C38" s="457" t="s">
        <v>898</v>
      </c>
      <c r="D38" s="623" t="s">
        <v>935</v>
      </c>
      <c r="E38" s="460" t="s">
        <v>30</v>
      </c>
      <c r="F38" s="490">
        <v>8031108</v>
      </c>
      <c r="G38" s="464">
        <v>311</v>
      </c>
      <c r="H38" s="460">
        <v>55</v>
      </c>
      <c r="I38" s="465" t="s">
        <v>386</v>
      </c>
      <c r="J38" s="303" t="s">
        <v>974</v>
      </c>
      <c r="L38" s="321"/>
      <c r="M38" s="321">
        <v>0</v>
      </c>
      <c r="N38" s="321">
        <v>0</v>
      </c>
      <c r="O38" s="321"/>
      <c r="P38" s="647">
        <v>1745.768</v>
      </c>
      <c r="Q38" s="647">
        <v>1745</v>
      </c>
      <c r="R38" s="321">
        <v>1745</v>
      </c>
      <c r="S38" s="321">
        <v>1469.4880000000001</v>
      </c>
      <c r="T38" s="321">
        <v>164</v>
      </c>
      <c r="U38" s="491"/>
      <c r="V38" s="500"/>
      <c r="W38" s="484"/>
      <c r="X38" s="486" t="e">
        <f>S38/J38*100</f>
        <v>#VALUE!</v>
      </c>
      <c r="Y38" s="322">
        <f t="shared" si="9"/>
        <v>275.51199999999994</v>
      </c>
      <c r="Z38" s="487">
        <f>T38</f>
        <v>164</v>
      </c>
      <c r="AA38" s="488">
        <f>R38-S38-T38</f>
        <v>111.51199999999994</v>
      </c>
      <c r="AB38" s="489">
        <f t="shared" si="19"/>
        <v>0</v>
      </c>
      <c r="AC38" s="593">
        <v>1</v>
      </c>
      <c r="AD38" s="599"/>
      <c r="AE38" s="600"/>
      <c r="AH38" s="561">
        <f t="shared" ref="AH38:AH67" si="21">R38-S38-T38</f>
        <v>111.51199999999994</v>
      </c>
    </row>
    <row r="39" spans="1:34" s="320" customFormat="1" ht="31.2" x14ac:dyDescent="0.3">
      <c r="A39" s="465" t="s">
        <v>865</v>
      </c>
      <c r="B39" s="465" t="s">
        <v>45</v>
      </c>
      <c r="C39" s="327" t="s">
        <v>899</v>
      </c>
      <c r="D39" s="460" t="s">
        <v>717</v>
      </c>
      <c r="E39" s="460" t="s">
        <v>30</v>
      </c>
      <c r="F39" s="460"/>
      <c r="G39" s="460"/>
      <c r="H39" s="460" t="s">
        <v>777</v>
      </c>
      <c r="I39" s="465" t="s">
        <v>386</v>
      </c>
      <c r="J39" s="337">
        <f>SUM(K39:N39)</f>
        <v>0</v>
      </c>
      <c r="K39" s="335"/>
      <c r="L39" s="335"/>
      <c r="M39" s="335"/>
      <c r="N39" s="335"/>
      <c r="O39" s="335"/>
      <c r="P39" s="335">
        <v>1200</v>
      </c>
      <c r="Q39" s="335">
        <v>1200</v>
      </c>
      <c r="R39" s="335">
        <v>1200</v>
      </c>
      <c r="S39" s="335">
        <f>563+602</f>
        <v>1165</v>
      </c>
      <c r="T39" s="321">
        <f>R39-S39</f>
        <v>35</v>
      </c>
      <c r="U39" s="467" t="s">
        <v>795</v>
      </c>
      <c r="V39" s="499" t="s">
        <v>795</v>
      </c>
      <c r="W39" s="460" t="s">
        <v>831</v>
      </c>
      <c r="X39" s="468" t="e">
        <f>S39/J39*100</f>
        <v>#DIV/0!</v>
      </c>
      <c r="Y39" s="322">
        <f>R39-S39</f>
        <v>35</v>
      </c>
      <c r="Z39" s="469">
        <f>T39</f>
        <v>35</v>
      </c>
      <c r="AA39" s="470">
        <f>R39-S39-T39</f>
        <v>0</v>
      </c>
      <c r="AB39" s="471">
        <f>Y39-Z39-AA39</f>
        <v>0</v>
      </c>
      <c r="AC39" s="595">
        <v>1</v>
      </c>
      <c r="AD39" s="599">
        <v>1</v>
      </c>
      <c r="AE39" s="599">
        <v>1</v>
      </c>
      <c r="AF39" s="568">
        <f>T39/R39</f>
        <v>2.9166666666666667E-2</v>
      </c>
      <c r="AH39" s="561">
        <f>R39-S39-T39</f>
        <v>0</v>
      </c>
    </row>
    <row r="40" spans="1:34" ht="16.2" x14ac:dyDescent="0.3">
      <c r="B40" s="444" t="s">
        <v>385</v>
      </c>
      <c r="C40" s="447" t="s">
        <v>892</v>
      </c>
      <c r="D40" s="303"/>
      <c r="E40" s="303"/>
      <c r="F40" s="303"/>
      <c r="G40" s="303"/>
      <c r="H40" s="303"/>
      <c r="I40" s="464"/>
      <c r="J40" s="322"/>
      <c r="K40" s="321"/>
      <c r="L40" s="321"/>
      <c r="M40" s="321"/>
      <c r="N40" s="321"/>
      <c r="O40" s="321"/>
      <c r="P40" s="473">
        <f>SUM(P41:P41)</f>
        <v>1600</v>
      </c>
      <c r="Q40" s="473">
        <f>SUM(Q41:Q41)</f>
        <v>1600</v>
      </c>
      <c r="R40" s="473">
        <f>SUM(R41:R41)</f>
        <v>1600</v>
      </c>
      <c r="S40" s="473">
        <f>SUM(S41:S41)</f>
        <v>0</v>
      </c>
      <c r="T40" s="473">
        <f>SUM(T41:T41)</f>
        <v>1440</v>
      </c>
      <c r="U40" s="457"/>
      <c r="V40" s="536"/>
      <c r="W40" s="485"/>
      <c r="X40" s="486"/>
      <c r="Y40" s="322">
        <f t="shared" si="9"/>
        <v>1600</v>
      </c>
      <c r="Z40" s="487"/>
      <c r="AA40" s="488"/>
      <c r="AB40" s="489"/>
      <c r="AC40" s="593"/>
      <c r="AD40" s="599"/>
      <c r="AE40" s="600"/>
      <c r="AH40" s="561">
        <f t="shared" si="21"/>
        <v>160</v>
      </c>
    </row>
    <row r="41" spans="1:34" s="320" customFormat="1" ht="31.2" x14ac:dyDescent="0.3">
      <c r="A41" s="465" t="s">
        <v>664</v>
      </c>
      <c r="B41" s="465" t="s">
        <v>45</v>
      </c>
      <c r="C41" s="704" t="s">
        <v>701</v>
      </c>
      <c r="D41" s="460" t="s">
        <v>935</v>
      </c>
      <c r="E41" s="460" t="s">
        <v>30</v>
      </c>
      <c r="F41" s="460"/>
      <c r="G41" s="460"/>
      <c r="H41" s="460" t="s">
        <v>777</v>
      </c>
      <c r="I41" s="465" t="s">
        <v>918</v>
      </c>
      <c r="J41" s="337">
        <f>SUM(K41:N41)</f>
        <v>1675</v>
      </c>
      <c r="K41" s="335">
        <v>1675</v>
      </c>
      <c r="L41" s="335"/>
      <c r="M41" s="335">
        <v>0</v>
      </c>
      <c r="N41" s="335">
        <v>0</v>
      </c>
      <c r="O41" s="335"/>
      <c r="P41" s="335">
        <v>1600</v>
      </c>
      <c r="Q41" s="335">
        <v>1600</v>
      </c>
      <c r="R41" s="335">
        <v>1600</v>
      </c>
      <c r="S41" s="335">
        <v>0</v>
      </c>
      <c r="T41" s="321">
        <v>1440</v>
      </c>
      <c r="U41" s="466"/>
      <c r="V41" s="496"/>
      <c r="W41" s="467"/>
      <c r="X41" s="468">
        <f>S41/J41*100</f>
        <v>0</v>
      </c>
      <c r="Y41" s="322">
        <f t="shared" si="9"/>
        <v>1600</v>
      </c>
      <c r="Z41" s="469">
        <f>T41</f>
        <v>1440</v>
      </c>
      <c r="AA41" s="470">
        <f>R41-S41-T41</f>
        <v>160</v>
      </c>
      <c r="AB41" s="471">
        <f>Y41-Z41-AA41</f>
        <v>0</v>
      </c>
      <c r="AC41" s="595">
        <v>1</v>
      </c>
      <c r="AD41" s="599">
        <v>1</v>
      </c>
      <c r="AE41" s="600"/>
      <c r="AF41" s="568">
        <f>T41/R41</f>
        <v>0.9</v>
      </c>
      <c r="AH41" s="561">
        <f t="shared" si="21"/>
        <v>160</v>
      </c>
    </row>
    <row r="42" spans="1:34" s="521" customFormat="1" ht="31.2" x14ac:dyDescent="0.3">
      <c r="A42" s="387"/>
      <c r="B42" s="387" t="s">
        <v>408</v>
      </c>
      <c r="C42" s="454" t="s">
        <v>499</v>
      </c>
      <c r="D42" s="453"/>
      <c r="E42" s="387"/>
      <c r="F42" s="387"/>
      <c r="G42" s="387"/>
      <c r="H42" s="456"/>
      <c r="I42" s="387"/>
      <c r="J42" s="322">
        <f t="shared" ref="J42:J50" si="22">SUM(K42:N42)</f>
        <v>44628</v>
      </c>
      <c r="K42" s="322">
        <v>44628</v>
      </c>
      <c r="L42" s="322"/>
      <c r="M42" s="322">
        <v>0</v>
      </c>
      <c r="N42" s="322">
        <v>0</v>
      </c>
      <c r="O42" s="322"/>
      <c r="P42" s="322">
        <f>P43</f>
        <v>55566</v>
      </c>
      <c r="Q42" s="322">
        <f t="shared" ref="Q42:T43" si="23">Q43</f>
        <v>44628</v>
      </c>
      <c r="R42" s="322">
        <f t="shared" si="23"/>
        <v>44628</v>
      </c>
      <c r="S42" s="322">
        <f t="shared" si="23"/>
        <v>13733</v>
      </c>
      <c r="T42" s="322">
        <f t="shared" si="23"/>
        <v>12440</v>
      </c>
      <c r="U42" s="482"/>
      <c r="W42" s="537">
        <v>12198</v>
      </c>
      <c r="X42" s="486">
        <f>S42/J42*100</f>
        <v>30.772160975172536</v>
      </c>
      <c r="Y42" s="322">
        <f t="shared" si="9"/>
        <v>30895</v>
      </c>
      <c r="Z42" s="487">
        <f>T42</f>
        <v>12440</v>
      </c>
      <c r="AA42" s="488">
        <f>R42-S42-T42</f>
        <v>18455</v>
      </c>
      <c r="AB42" s="489">
        <f t="shared" si="19"/>
        <v>0</v>
      </c>
      <c r="AC42" s="594"/>
      <c r="AD42" s="600"/>
      <c r="AE42" s="600"/>
      <c r="AF42" s="568">
        <f>T42/R42</f>
        <v>0.2787487675898539</v>
      </c>
      <c r="AH42" s="561">
        <f t="shared" si="21"/>
        <v>18455</v>
      </c>
    </row>
    <row r="43" spans="1:34" s="479" customFormat="1" ht="16.2" x14ac:dyDescent="0.35">
      <c r="A43" s="462"/>
      <c r="B43" s="462">
        <v>1</v>
      </c>
      <c r="C43" s="461" t="s">
        <v>627</v>
      </c>
      <c r="D43" s="459"/>
      <c r="E43" s="462"/>
      <c r="F43" s="462"/>
      <c r="G43" s="462"/>
      <c r="H43" s="463"/>
      <c r="I43" s="538"/>
      <c r="J43" s="473">
        <f t="shared" si="22"/>
        <v>44628</v>
      </c>
      <c r="K43" s="487">
        <f>SUM(K45:K48)</f>
        <v>44628</v>
      </c>
      <c r="L43" s="473">
        <f>SUM(L45:L48)</f>
        <v>0</v>
      </c>
      <c r="M43" s="473">
        <f>SUM(M45:M48)</f>
        <v>0</v>
      </c>
      <c r="N43" s="473">
        <f>SUM(N45:N48)</f>
        <v>0</v>
      </c>
      <c r="O43" s="473"/>
      <c r="P43" s="473">
        <f>P44</f>
        <v>55566</v>
      </c>
      <c r="Q43" s="473">
        <f t="shared" si="23"/>
        <v>44628</v>
      </c>
      <c r="R43" s="473">
        <f t="shared" si="23"/>
        <v>44628</v>
      </c>
      <c r="S43" s="473">
        <f t="shared" si="23"/>
        <v>13733</v>
      </c>
      <c r="T43" s="473">
        <f t="shared" si="23"/>
        <v>12440</v>
      </c>
      <c r="U43" s="539"/>
      <c r="V43" s="540"/>
      <c r="W43" s="474" t="s">
        <v>817</v>
      </c>
      <c r="X43" s="486">
        <f>S43/J43*100</f>
        <v>30.772160975172536</v>
      </c>
      <c r="Y43" s="322">
        <f t="shared" si="9"/>
        <v>30895</v>
      </c>
      <c r="Z43" s="487">
        <f>T43</f>
        <v>12440</v>
      </c>
      <c r="AA43" s="488">
        <f>R43-S43-T43</f>
        <v>18455</v>
      </c>
      <c r="AB43" s="489">
        <f t="shared" si="19"/>
        <v>0</v>
      </c>
      <c r="AC43" s="596"/>
      <c r="AD43" s="601"/>
      <c r="AE43" s="600"/>
      <c r="AF43" s="568">
        <f>T43/R43</f>
        <v>0.2787487675898539</v>
      </c>
      <c r="AH43" s="561">
        <f t="shared" si="21"/>
        <v>18455</v>
      </c>
    </row>
    <row r="44" spans="1:34" s="479" customFormat="1" ht="16.2" x14ac:dyDescent="0.35">
      <c r="A44" s="462"/>
      <c r="B44" s="444" t="s">
        <v>385</v>
      </c>
      <c r="C44" s="394" t="s">
        <v>891</v>
      </c>
      <c r="D44" s="459"/>
      <c r="E44" s="462"/>
      <c r="F44" s="462"/>
      <c r="G44" s="462"/>
      <c r="H44" s="463"/>
      <c r="I44" s="538"/>
      <c r="J44" s="473"/>
      <c r="K44" s="487"/>
      <c r="L44" s="473"/>
      <c r="M44" s="473"/>
      <c r="N44" s="473"/>
      <c r="O44" s="473"/>
      <c r="P44" s="473">
        <f>SUM(P45:P48)</f>
        <v>55566</v>
      </c>
      <c r="Q44" s="473">
        <f t="shared" ref="Q44:T44" si="24">SUM(Q45:Q48)</f>
        <v>44628</v>
      </c>
      <c r="R44" s="473">
        <f t="shared" si="24"/>
        <v>44628</v>
      </c>
      <c r="S44" s="473">
        <f t="shared" si="24"/>
        <v>13733</v>
      </c>
      <c r="T44" s="473">
        <f t="shared" si="24"/>
        <v>12440</v>
      </c>
      <c r="U44" s="539"/>
      <c r="V44" s="540"/>
      <c r="W44" s="474"/>
      <c r="X44" s="486"/>
      <c r="Y44" s="322">
        <f t="shared" si="9"/>
        <v>30895</v>
      </c>
      <c r="Z44" s="487"/>
      <c r="AA44" s="488"/>
      <c r="AB44" s="489"/>
      <c r="AC44" s="596"/>
      <c r="AD44" s="601"/>
      <c r="AE44" s="600"/>
      <c r="AF44" s="568"/>
      <c r="AH44" s="561">
        <f t="shared" si="21"/>
        <v>18455</v>
      </c>
    </row>
    <row r="45" spans="1:34" ht="31.2" x14ac:dyDescent="0.3">
      <c r="B45" s="464" t="s">
        <v>45</v>
      </c>
      <c r="C45" s="457" t="s">
        <v>695</v>
      </c>
      <c r="D45" s="303" t="s">
        <v>935</v>
      </c>
      <c r="E45" s="303" t="s">
        <v>36</v>
      </c>
      <c r="F45" s="303"/>
      <c r="G45" s="303"/>
      <c r="H45" s="303" t="s">
        <v>629</v>
      </c>
      <c r="I45" s="464" t="s">
        <v>676</v>
      </c>
      <c r="J45" s="322">
        <f t="shared" si="22"/>
        <v>11360</v>
      </c>
      <c r="K45" s="321">
        <v>11360</v>
      </c>
      <c r="L45" s="321"/>
      <c r="M45" s="321">
        <v>0</v>
      </c>
      <c r="N45" s="321">
        <v>0</v>
      </c>
      <c r="O45" s="321"/>
      <c r="P45" s="321">
        <v>14900</v>
      </c>
      <c r="Q45" s="321">
        <v>11360</v>
      </c>
      <c r="R45" s="321">
        <f>K45</f>
        <v>11360</v>
      </c>
      <c r="S45" s="321">
        <v>4350</v>
      </c>
      <c r="T45" s="321">
        <v>3000</v>
      </c>
      <c r="U45" s="491"/>
      <c r="V45" s="500"/>
      <c r="W45" s="541" t="s">
        <v>816</v>
      </c>
      <c r="X45" s="486">
        <f t="shared" ref="X45:X50" si="25">S45/J45*100</f>
        <v>38.29225352112676</v>
      </c>
      <c r="Y45" s="322">
        <f t="shared" si="9"/>
        <v>7010</v>
      </c>
      <c r="Z45" s="487">
        <f t="shared" ref="Z45:Z50" si="26">T45</f>
        <v>3000</v>
      </c>
      <c r="AA45" s="488">
        <f t="shared" ref="AA45:AA50" si="27">R45-S45-T45</f>
        <v>4010</v>
      </c>
      <c r="AB45" s="489">
        <f t="shared" si="19"/>
        <v>0</v>
      </c>
      <c r="AC45" s="593">
        <v>1</v>
      </c>
      <c r="AD45" s="599"/>
      <c r="AE45" s="600"/>
      <c r="AF45" s="568">
        <f>T45/R45</f>
        <v>0.2640845070422535</v>
      </c>
      <c r="AH45" s="561">
        <f t="shared" si="21"/>
        <v>4010</v>
      </c>
    </row>
    <row r="46" spans="1:34" ht="31.2" x14ac:dyDescent="0.3">
      <c r="B46" s="464" t="s">
        <v>45</v>
      </c>
      <c r="C46" s="457" t="s">
        <v>698</v>
      </c>
      <c r="D46" s="303" t="s">
        <v>935</v>
      </c>
      <c r="E46" s="303" t="s">
        <v>35</v>
      </c>
      <c r="F46" s="303"/>
      <c r="G46" s="303"/>
      <c r="H46" s="303" t="s">
        <v>635</v>
      </c>
      <c r="I46" s="464" t="s">
        <v>676</v>
      </c>
      <c r="J46" s="322">
        <f t="shared" si="22"/>
        <v>11362</v>
      </c>
      <c r="K46" s="321">
        <v>11362</v>
      </c>
      <c r="L46" s="321"/>
      <c r="M46" s="321">
        <v>0</v>
      </c>
      <c r="N46" s="321">
        <v>0</v>
      </c>
      <c r="O46" s="321"/>
      <c r="P46" s="321">
        <v>14900</v>
      </c>
      <c r="Q46" s="321">
        <v>11362</v>
      </c>
      <c r="R46" s="321">
        <f>K46</f>
        <v>11362</v>
      </c>
      <c r="S46" s="321">
        <v>4133</v>
      </c>
      <c r="T46" s="321">
        <v>3000</v>
      </c>
      <c r="U46" s="491"/>
      <c r="V46" s="500"/>
      <c r="W46" s="484"/>
      <c r="X46" s="486">
        <f t="shared" si="25"/>
        <v>36.375638091885229</v>
      </c>
      <c r="Y46" s="322">
        <f t="shared" si="9"/>
        <v>7229</v>
      </c>
      <c r="Z46" s="487">
        <f t="shared" si="26"/>
        <v>3000</v>
      </c>
      <c r="AA46" s="488">
        <f t="shared" si="27"/>
        <v>4229</v>
      </c>
      <c r="AB46" s="489">
        <f t="shared" si="19"/>
        <v>0</v>
      </c>
      <c r="AC46" s="593">
        <v>1</v>
      </c>
      <c r="AD46" s="599"/>
      <c r="AE46" s="600"/>
      <c r="AF46" s="568">
        <f>T46/R46</f>
        <v>0.26403802147509242</v>
      </c>
      <c r="AH46" s="561">
        <f t="shared" si="21"/>
        <v>4229</v>
      </c>
    </row>
    <row r="47" spans="1:34" ht="31.2" x14ac:dyDescent="0.3">
      <c r="A47" s="464" t="s">
        <v>664</v>
      </c>
      <c r="B47" s="464" t="s">
        <v>45</v>
      </c>
      <c r="C47" s="457" t="s">
        <v>696</v>
      </c>
      <c r="D47" s="303" t="s">
        <v>935</v>
      </c>
      <c r="E47" s="303" t="s">
        <v>31</v>
      </c>
      <c r="F47" s="303"/>
      <c r="G47" s="303"/>
      <c r="H47" s="303" t="s">
        <v>631</v>
      </c>
      <c r="I47" s="464" t="s">
        <v>386</v>
      </c>
      <c r="J47" s="322">
        <f t="shared" si="22"/>
        <v>9090</v>
      </c>
      <c r="K47" s="321">
        <v>9090</v>
      </c>
      <c r="L47" s="321"/>
      <c r="M47" s="321">
        <v>0</v>
      </c>
      <c r="N47" s="321">
        <v>0</v>
      </c>
      <c r="O47" s="321"/>
      <c r="P47" s="321">
        <v>12950</v>
      </c>
      <c r="Q47" s="321">
        <v>9090</v>
      </c>
      <c r="R47" s="321">
        <f>K47</f>
        <v>9090</v>
      </c>
      <c r="S47" s="321">
        <v>3000</v>
      </c>
      <c r="T47" s="321">
        <v>3000</v>
      </c>
      <c r="U47" s="491"/>
      <c r="V47" s="500"/>
      <c r="W47" s="484" t="s">
        <v>814</v>
      </c>
      <c r="X47" s="486">
        <f t="shared" si="25"/>
        <v>33.003300330032999</v>
      </c>
      <c r="Y47" s="322">
        <f t="shared" si="9"/>
        <v>6090</v>
      </c>
      <c r="Z47" s="487">
        <f t="shared" si="26"/>
        <v>3000</v>
      </c>
      <c r="AA47" s="488">
        <f t="shared" si="27"/>
        <v>3090</v>
      </c>
      <c r="AB47" s="489">
        <f t="shared" si="19"/>
        <v>0</v>
      </c>
      <c r="AC47" s="593">
        <v>1</v>
      </c>
      <c r="AD47" s="599">
        <v>1</v>
      </c>
      <c r="AE47" s="600"/>
      <c r="AF47" s="565">
        <f t="shared" ref="AF47:AF53" si="28">T47/R47</f>
        <v>0.33003300330033003</v>
      </c>
      <c r="AH47" s="561">
        <f t="shared" si="21"/>
        <v>3090</v>
      </c>
    </row>
    <row r="48" spans="1:34" ht="31.2" x14ac:dyDescent="0.3">
      <c r="A48" s="464" t="s">
        <v>664</v>
      </c>
      <c r="B48" s="464" t="s">
        <v>45</v>
      </c>
      <c r="C48" s="457" t="s">
        <v>697</v>
      </c>
      <c r="D48" s="303" t="s">
        <v>935</v>
      </c>
      <c r="E48" s="303" t="s">
        <v>30</v>
      </c>
      <c r="F48" s="303"/>
      <c r="G48" s="303"/>
      <c r="H48" s="303" t="s">
        <v>633</v>
      </c>
      <c r="I48" s="464" t="s">
        <v>386</v>
      </c>
      <c r="J48" s="322">
        <f t="shared" si="22"/>
        <v>12816</v>
      </c>
      <c r="K48" s="321">
        <v>12816</v>
      </c>
      <c r="L48" s="321"/>
      <c r="M48" s="321">
        <v>0</v>
      </c>
      <c r="N48" s="321">
        <v>0</v>
      </c>
      <c r="O48" s="321"/>
      <c r="P48" s="321">
        <v>12816</v>
      </c>
      <c r="Q48" s="321">
        <v>12816</v>
      </c>
      <c r="R48" s="321">
        <f>K48</f>
        <v>12816</v>
      </c>
      <c r="S48" s="321">
        <v>2250</v>
      </c>
      <c r="T48" s="321">
        <v>3440</v>
      </c>
      <c r="U48" s="491"/>
      <c r="V48" s="500"/>
      <c r="W48" s="484" t="s">
        <v>814</v>
      </c>
      <c r="X48" s="486">
        <f t="shared" si="25"/>
        <v>17.556179775280899</v>
      </c>
      <c r="Y48" s="322">
        <f t="shared" si="9"/>
        <v>10566</v>
      </c>
      <c r="Z48" s="487">
        <f t="shared" si="26"/>
        <v>3440</v>
      </c>
      <c r="AA48" s="488">
        <f t="shared" si="27"/>
        <v>7126</v>
      </c>
      <c r="AB48" s="489">
        <f t="shared" si="19"/>
        <v>0</v>
      </c>
      <c r="AC48" s="593">
        <v>1</v>
      </c>
      <c r="AD48" s="599">
        <v>1</v>
      </c>
      <c r="AE48" s="600"/>
      <c r="AF48" s="565">
        <f t="shared" si="28"/>
        <v>0.26841448189762795</v>
      </c>
      <c r="AH48" s="561">
        <f t="shared" si="21"/>
        <v>7126</v>
      </c>
    </row>
    <row r="49" spans="1:40" s="521" customFormat="1" ht="62.4" x14ac:dyDescent="0.3">
      <c r="A49" s="563"/>
      <c r="B49" s="387" t="s">
        <v>400</v>
      </c>
      <c r="C49" s="454" t="s">
        <v>636</v>
      </c>
      <c r="D49" s="303"/>
      <c r="E49" s="387"/>
      <c r="F49" s="387"/>
      <c r="G49" s="387"/>
      <c r="H49" s="456"/>
      <c r="I49" s="387"/>
      <c r="J49" s="322">
        <f t="shared" si="22"/>
        <v>27957</v>
      </c>
      <c r="K49" s="322">
        <f>K50+K53+K63+K71+K77+K83+K89+K96+K102+K109+K115+K120</f>
        <v>27957</v>
      </c>
      <c r="L49" s="322">
        <f>L50+L53+L63+L71+L77+L83+L89+L96+L102+L109+L115+L120</f>
        <v>0</v>
      </c>
      <c r="M49" s="322">
        <f>M50+M53+M63+M71+M77+M83+M89+M96+M102+M109+M115+M120</f>
        <v>0</v>
      </c>
      <c r="N49" s="322">
        <f>N50+N53+N63+N71+N77+N83+N89+N96+N102+N109+N115+N120</f>
        <v>0</v>
      </c>
      <c r="O49" s="322"/>
      <c r="P49" s="322">
        <f>P50+P53+P63+P71+P77+P83+P89+P96+P102+P109+P115+P120</f>
        <v>97789.187999999995</v>
      </c>
      <c r="Q49" s="322">
        <f>Q50+Q53+Q63+Q71+Q77+Q83+Q89+Q96+Q102+Q109+Q115+Q120</f>
        <v>82400</v>
      </c>
      <c r="R49" s="322">
        <f>R50+R53+R63+R71+R77+R83+R89+R96+R102+R109+R115+R120</f>
        <v>82320</v>
      </c>
      <c r="S49" s="322">
        <f>S50+S53+S63+S71+S77+S83+S89+S96+S102+S109+S115+S120</f>
        <v>23722.294999999998</v>
      </c>
      <c r="T49" s="322">
        <f>T50+T53+T63+T71+T77+T83+T89+T96+T102+T109+T115+T120</f>
        <v>22112</v>
      </c>
      <c r="U49" s="482"/>
      <c r="W49" s="542">
        <v>33979</v>
      </c>
      <c r="X49" s="486">
        <f t="shared" si="25"/>
        <v>84.852791787387773</v>
      </c>
      <c r="Y49" s="322">
        <f t="shared" si="9"/>
        <v>58597.705000000002</v>
      </c>
      <c r="Z49" s="487">
        <f t="shared" si="26"/>
        <v>22112</v>
      </c>
      <c r="AA49" s="488">
        <f t="shared" si="27"/>
        <v>36485.705000000002</v>
      </c>
      <c r="AB49" s="489">
        <f t="shared" si="19"/>
        <v>0</v>
      </c>
      <c r="AC49" s="594"/>
      <c r="AD49" s="600"/>
      <c r="AE49" s="600"/>
      <c r="AF49" s="568">
        <f t="shared" si="28"/>
        <v>0.26861030126336249</v>
      </c>
      <c r="AH49" s="561">
        <f t="shared" si="21"/>
        <v>36485.705000000002</v>
      </c>
      <c r="AM49" s="521">
        <v>22112</v>
      </c>
      <c r="AN49" s="573">
        <f>T49-AM49</f>
        <v>0</v>
      </c>
    </row>
    <row r="50" spans="1:40" s="521" customFormat="1" ht="16.2" x14ac:dyDescent="0.35">
      <c r="A50" s="387"/>
      <c r="B50" s="387">
        <v>1</v>
      </c>
      <c r="C50" s="455" t="s">
        <v>617</v>
      </c>
      <c r="D50" s="453"/>
      <c r="E50" s="387"/>
      <c r="F50" s="387"/>
      <c r="G50" s="387"/>
      <c r="H50" s="456"/>
      <c r="I50" s="528"/>
      <c r="J50" s="322">
        <f t="shared" si="22"/>
        <v>2650</v>
      </c>
      <c r="K50" s="322">
        <f t="shared" ref="K50:N50" si="29">SUM(K52:K52)</f>
        <v>2650</v>
      </c>
      <c r="L50" s="322">
        <f t="shared" si="29"/>
        <v>0</v>
      </c>
      <c r="M50" s="322">
        <f t="shared" si="29"/>
        <v>0</v>
      </c>
      <c r="N50" s="322">
        <f t="shared" si="29"/>
        <v>0</v>
      </c>
      <c r="O50" s="322"/>
      <c r="P50" s="322">
        <f>P51</f>
        <v>2700</v>
      </c>
      <c r="Q50" s="322">
        <f t="shared" ref="Q50:T50" si="30">Q51</f>
        <v>2700</v>
      </c>
      <c r="R50" s="322">
        <f t="shared" si="30"/>
        <v>2700</v>
      </c>
      <c r="S50" s="322">
        <f t="shared" si="30"/>
        <v>2000</v>
      </c>
      <c r="T50" s="322">
        <f t="shared" si="30"/>
        <v>700</v>
      </c>
      <c r="U50" s="529"/>
      <c r="V50" s="530"/>
      <c r="W50" s="533"/>
      <c r="X50" s="486">
        <f t="shared" si="25"/>
        <v>75.471698113207552</v>
      </c>
      <c r="Y50" s="322">
        <f t="shared" si="9"/>
        <v>700</v>
      </c>
      <c r="Z50" s="473">
        <f t="shared" si="26"/>
        <v>700</v>
      </c>
      <c r="AA50" s="476">
        <f t="shared" si="27"/>
        <v>0</v>
      </c>
      <c r="AB50" s="477">
        <f t="shared" si="19"/>
        <v>0</v>
      </c>
      <c r="AC50" s="594"/>
      <c r="AD50" s="600"/>
      <c r="AE50" s="600"/>
      <c r="AF50" s="568">
        <f t="shared" si="28"/>
        <v>0.25925925925925924</v>
      </c>
      <c r="AH50" s="561">
        <f t="shared" si="21"/>
        <v>0</v>
      </c>
    </row>
    <row r="51" spans="1:40" s="483" customFormat="1" ht="16.2" x14ac:dyDescent="0.35">
      <c r="A51" s="462"/>
      <c r="B51" s="462" t="s">
        <v>385</v>
      </c>
      <c r="C51" s="458" t="s">
        <v>892</v>
      </c>
      <c r="D51" s="459"/>
      <c r="E51" s="462"/>
      <c r="F51" s="462"/>
      <c r="G51" s="462"/>
      <c r="H51" s="459"/>
      <c r="I51" s="462"/>
      <c r="J51" s="473"/>
      <c r="K51" s="473"/>
      <c r="L51" s="473"/>
      <c r="M51" s="473"/>
      <c r="N51" s="473"/>
      <c r="O51" s="473"/>
      <c r="P51" s="473">
        <f>P52</f>
        <v>2700</v>
      </c>
      <c r="Q51" s="473">
        <f t="shared" ref="Q51:T51" si="31">Q52</f>
        <v>2700</v>
      </c>
      <c r="R51" s="473">
        <f t="shared" si="31"/>
        <v>2700</v>
      </c>
      <c r="S51" s="473">
        <f t="shared" si="31"/>
        <v>2000</v>
      </c>
      <c r="T51" s="473">
        <f t="shared" si="31"/>
        <v>700</v>
      </c>
      <c r="U51" s="534"/>
      <c r="V51" s="535"/>
      <c r="W51" s="474"/>
      <c r="X51" s="475"/>
      <c r="Y51" s="473">
        <f t="shared" si="9"/>
        <v>700</v>
      </c>
      <c r="Z51" s="473"/>
      <c r="AA51" s="476"/>
      <c r="AB51" s="544"/>
      <c r="AC51" s="596"/>
      <c r="AD51" s="596"/>
      <c r="AE51" s="596"/>
      <c r="AF51" s="571">
        <f t="shared" si="28"/>
        <v>0.25925925925925924</v>
      </c>
      <c r="AH51" s="561">
        <f t="shared" si="21"/>
        <v>0</v>
      </c>
    </row>
    <row r="52" spans="1:40" ht="49.8" x14ac:dyDescent="0.3">
      <c r="A52" s="464" t="s">
        <v>664</v>
      </c>
      <c r="B52" s="464" t="s">
        <v>45</v>
      </c>
      <c r="C52" s="457" t="s">
        <v>699</v>
      </c>
      <c r="D52" s="303" t="s">
        <v>935</v>
      </c>
      <c r="E52" s="303" t="s">
        <v>24</v>
      </c>
      <c r="F52" s="303"/>
      <c r="G52" s="303"/>
      <c r="H52" s="323" t="s">
        <v>894</v>
      </c>
      <c r="I52" s="464" t="s">
        <v>386</v>
      </c>
      <c r="J52" s="322">
        <f>SUM(K52:N52)</f>
        <v>2650</v>
      </c>
      <c r="K52" s="321">
        <v>2650</v>
      </c>
      <c r="L52" s="321"/>
      <c r="M52" s="321">
        <v>0</v>
      </c>
      <c r="N52" s="321">
        <v>0</v>
      </c>
      <c r="O52" s="321"/>
      <c r="P52" s="321">
        <v>2700</v>
      </c>
      <c r="Q52" s="321">
        <v>2700</v>
      </c>
      <c r="R52" s="321">
        <v>2700</v>
      </c>
      <c r="S52" s="321">
        <v>2000</v>
      </c>
      <c r="T52" s="321">
        <v>700</v>
      </c>
      <c r="U52" s="491"/>
      <c r="V52" s="500"/>
      <c r="W52" s="484"/>
      <c r="X52" s="486">
        <f>S52/J52*100</f>
        <v>75.471698113207552</v>
      </c>
      <c r="Y52" s="322">
        <f t="shared" si="9"/>
        <v>700</v>
      </c>
      <c r="Z52" s="487">
        <f>T52</f>
        <v>700</v>
      </c>
      <c r="AA52" s="488">
        <f>R52-S52-T52</f>
        <v>0</v>
      </c>
      <c r="AB52" s="489">
        <f t="shared" ref="AB52:AB62" si="32">Y52-Z52-AA52</f>
        <v>0</v>
      </c>
      <c r="AC52" s="593">
        <v>1</v>
      </c>
      <c r="AD52" s="599">
        <v>1</v>
      </c>
      <c r="AE52" s="600"/>
      <c r="AF52" s="565">
        <f t="shared" si="28"/>
        <v>0.25925925925925924</v>
      </c>
      <c r="AH52" s="561">
        <f t="shared" si="21"/>
        <v>0</v>
      </c>
    </row>
    <row r="53" spans="1:40" s="521" customFormat="1" x14ac:dyDescent="0.3">
      <c r="A53" s="387"/>
      <c r="B53" s="387">
        <v>2</v>
      </c>
      <c r="C53" s="454" t="s">
        <v>27</v>
      </c>
      <c r="D53" s="453"/>
      <c r="E53" s="387"/>
      <c r="F53" s="387"/>
      <c r="G53" s="387"/>
      <c r="H53" s="456"/>
      <c r="I53" s="387"/>
      <c r="J53" s="322">
        <f>SUM(K53:N53)</f>
        <v>5750</v>
      </c>
      <c r="K53" s="322">
        <f>SUM(K55:K62)</f>
        <v>5750</v>
      </c>
      <c r="L53" s="322">
        <f>SUM(L55:L62)</f>
        <v>0</v>
      </c>
      <c r="M53" s="322">
        <f>SUM(M55:M62)</f>
        <v>0</v>
      </c>
      <c r="N53" s="322">
        <f>SUM(N55:N62)</f>
        <v>0</v>
      </c>
      <c r="O53" s="322"/>
      <c r="P53" s="322">
        <f>P54+P58</f>
        <v>7000</v>
      </c>
      <c r="Q53" s="322">
        <f>Q54+Q58</f>
        <v>7000</v>
      </c>
      <c r="R53" s="322">
        <f>R54+R58</f>
        <v>7000</v>
      </c>
      <c r="S53" s="322">
        <f>S54+S58</f>
        <v>3008.2950000000001</v>
      </c>
      <c r="T53" s="322">
        <f>T54+T58</f>
        <v>2490</v>
      </c>
      <c r="U53" s="529"/>
      <c r="V53" s="530"/>
      <c r="W53" s="533"/>
      <c r="X53" s="486">
        <f>S53/J53*100</f>
        <v>52.318173913043474</v>
      </c>
      <c r="Y53" s="322">
        <f t="shared" si="9"/>
        <v>3991.7049999999999</v>
      </c>
      <c r="Z53" s="487">
        <f>T53</f>
        <v>2490</v>
      </c>
      <c r="AA53" s="488">
        <f>R53-S53-T53</f>
        <v>1501.7049999999999</v>
      </c>
      <c r="AB53" s="489">
        <f t="shared" si="32"/>
        <v>0</v>
      </c>
      <c r="AC53" s="593"/>
      <c r="AD53" s="600"/>
      <c r="AE53" s="600"/>
      <c r="AF53" s="568">
        <f t="shared" si="28"/>
        <v>0.35571428571428571</v>
      </c>
      <c r="AH53" s="561">
        <f t="shared" si="21"/>
        <v>1501.7049999999999</v>
      </c>
    </row>
    <row r="54" spans="1:40" s="521" customFormat="1" ht="16.2" x14ac:dyDescent="0.3">
      <c r="A54" s="387"/>
      <c r="B54" s="462" t="s">
        <v>385</v>
      </c>
      <c r="C54" s="458" t="s">
        <v>891</v>
      </c>
      <c r="D54" s="453"/>
      <c r="E54" s="387"/>
      <c r="F54" s="387"/>
      <c r="G54" s="387"/>
      <c r="H54" s="456"/>
      <c r="I54" s="387"/>
      <c r="J54" s="322"/>
      <c r="K54" s="322"/>
      <c r="L54" s="322"/>
      <c r="M54" s="322"/>
      <c r="N54" s="322"/>
      <c r="O54" s="322"/>
      <c r="P54" s="473">
        <f>SUM(P55:P57)</f>
        <v>4500</v>
      </c>
      <c r="Q54" s="473">
        <f t="shared" ref="Q54:T54" si="33">SUM(Q55:Q57)</f>
        <v>4500</v>
      </c>
      <c r="R54" s="473">
        <f t="shared" si="33"/>
        <v>4500</v>
      </c>
      <c r="S54" s="473">
        <f t="shared" si="33"/>
        <v>3008.2950000000001</v>
      </c>
      <c r="T54" s="473">
        <f t="shared" si="33"/>
        <v>1490</v>
      </c>
      <c r="U54" s="529"/>
      <c r="V54" s="530"/>
      <c r="W54" s="533"/>
      <c r="X54" s="486"/>
      <c r="Y54" s="322">
        <f t="shared" si="9"/>
        <v>1491.7049999999999</v>
      </c>
      <c r="Z54" s="487"/>
      <c r="AA54" s="488"/>
      <c r="AB54" s="489"/>
      <c r="AC54" s="593"/>
      <c r="AD54" s="600"/>
      <c r="AE54" s="600"/>
      <c r="AF54" s="568"/>
      <c r="AH54" s="561">
        <f t="shared" si="21"/>
        <v>1.7049999999999272</v>
      </c>
    </row>
    <row r="55" spans="1:40" ht="49.8" x14ac:dyDescent="0.3">
      <c r="A55" s="464" t="s">
        <v>664</v>
      </c>
      <c r="B55" s="464" t="s">
        <v>45</v>
      </c>
      <c r="C55" s="457" t="s">
        <v>90</v>
      </c>
      <c r="D55" s="303" t="s">
        <v>935</v>
      </c>
      <c r="E55" s="464" t="s">
        <v>27</v>
      </c>
      <c r="F55" s="464"/>
      <c r="G55" s="464"/>
      <c r="H55" s="323" t="s">
        <v>894</v>
      </c>
      <c r="I55" s="464" t="s">
        <v>386</v>
      </c>
      <c r="J55" s="322">
        <f>SUM(K55:N55)</f>
        <v>2650</v>
      </c>
      <c r="K55" s="321">
        <v>2650</v>
      </c>
      <c r="L55" s="321"/>
      <c r="M55" s="321">
        <v>0</v>
      </c>
      <c r="N55" s="321">
        <v>0</v>
      </c>
      <c r="O55" s="321"/>
      <c r="P55" s="321">
        <v>2650</v>
      </c>
      <c r="Q55" s="321">
        <v>2650</v>
      </c>
      <c r="R55" s="321">
        <v>2650</v>
      </c>
      <c r="S55" s="711">
        <v>1758.2950000000001</v>
      </c>
      <c r="T55" s="321">
        <v>890</v>
      </c>
      <c r="U55" s="491"/>
      <c r="V55" s="500"/>
      <c r="W55" s="484"/>
      <c r="X55" s="486">
        <f>S55/J55*100</f>
        <v>66.350754716981129</v>
      </c>
      <c r="Y55" s="322">
        <f>R55-S55</f>
        <v>891.70499999999993</v>
      </c>
      <c r="Z55" s="487">
        <f>T55</f>
        <v>890</v>
      </c>
      <c r="AA55" s="488">
        <f>R55-S55-T55</f>
        <v>1.7049999999999272</v>
      </c>
      <c r="AB55" s="489">
        <f>Y55-Z55-AA55</f>
        <v>0</v>
      </c>
      <c r="AC55" s="593">
        <v>1</v>
      </c>
      <c r="AD55" s="599">
        <v>1</v>
      </c>
      <c r="AE55" s="600"/>
      <c r="AF55" s="565">
        <f>T55/R55</f>
        <v>0.33584905660377357</v>
      </c>
      <c r="AH55" s="561">
        <f>R55-S55-T55</f>
        <v>1.7049999999999272</v>
      </c>
    </row>
    <row r="56" spans="1:40" x14ac:dyDescent="0.3">
      <c r="A56" s="464" t="s">
        <v>865</v>
      </c>
      <c r="B56" s="464" t="s">
        <v>45</v>
      </c>
      <c r="C56" s="457" t="s">
        <v>687</v>
      </c>
      <c r="D56" s="303" t="s">
        <v>718</v>
      </c>
      <c r="E56" s="464" t="s">
        <v>27</v>
      </c>
      <c r="F56" s="464"/>
      <c r="G56" s="464"/>
      <c r="H56" s="303" t="s">
        <v>637</v>
      </c>
      <c r="I56" s="464" t="s">
        <v>386</v>
      </c>
      <c r="J56" s="322">
        <f>SUM(K56:N56)</f>
        <v>900</v>
      </c>
      <c r="K56" s="321">
        <v>900</v>
      </c>
      <c r="L56" s="321"/>
      <c r="M56" s="321">
        <v>0</v>
      </c>
      <c r="N56" s="321">
        <v>0</v>
      </c>
      <c r="O56" s="321"/>
      <c r="P56" s="321">
        <v>900</v>
      </c>
      <c r="Q56" s="321">
        <v>900</v>
      </c>
      <c r="R56" s="321">
        <f>K56</f>
        <v>900</v>
      </c>
      <c r="S56" s="321">
        <v>600</v>
      </c>
      <c r="T56" s="321">
        <v>300</v>
      </c>
      <c r="U56" s="467" t="s">
        <v>795</v>
      </c>
      <c r="V56" s="498" t="s">
        <v>795</v>
      </c>
      <c r="W56" s="484"/>
      <c r="X56" s="486">
        <f>S56/J56*100</f>
        <v>66.666666666666657</v>
      </c>
      <c r="Y56" s="322">
        <f>R56-S56</f>
        <v>300</v>
      </c>
      <c r="Z56" s="487">
        <f>T56</f>
        <v>300</v>
      </c>
      <c r="AA56" s="488">
        <f>R56-S56-T56</f>
        <v>0</v>
      </c>
      <c r="AB56" s="489">
        <f>Y56-Z56-AA56</f>
        <v>0</v>
      </c>
      <c r="AC56" s="593">
        <v>1</v>
      </c>
      <c r="AD56" s="599">
        <v>1</v>
      </c>
      <c r="AE56" s="593">
        <v>1</v>
      </c>
      <c r="AF56" s="565">
        <f>T56/R56</f>
        <v>0.33333333333333331</v>
      </c>
      <c r="AH56" s="561">
        <f>R56-S56-T56</f>
        <v>0</v>
      </c>
    </row>
    <row r="57" spans="1:40" s="320" customFormat="1" x14ac:dyDescent="0.3">
      <c r="A57" s="465" t="s">
        <v>865</v>
      </c>
      <c r="B57" s="465" t="s">
        <v>45</v>
      </c>
      <c r="C57" s="327" t="s">
        <v>900</v>
      </c>
      <c r="D57" s="460" t="s">
        <v>718</v>
      </c>
      <c r="E57" s="465" t="s">
        <v>27</v>
      </c>
      <c r="F57" s="465"/>
      <c r="G57" s="465"/>
      <c r="H57" s="460" t="s">
        <v>638</v>
      </c>
      <c r="I57" s="465" t="s">
        <v>386</v>
      </c>
      <c r="J57" s="337">
        <f t="shared" ref="J57" si="34">SUM(K57:N57)</f>
        <v>650</v>
      </c>
      <c r="K57" s="335">
        <v>650</v>
      </c>
      <c r="L57" s="335"/>
      <c r="M57" s="335">
        <v>0</v>
      </c>
      <c r="N57" s="335">
        <v>0</v>
      </c>
      <c r="O57" s="335"/>
      <c r="P57" s="335">
        <v>950</v>
      </c>
      <c r="Q57" s="335">
        <v>950</v>
      </c>
      <c r="R57" s="335">
        <v>950</v>
      </c>
      <c r="S57" s="335">
        <v>650</v>
      </c>
      <c r="T57" s="321">
        <v>300</v>
      </c>
      <c r="U57" s="467" t="s">
        <v>795</v>
      </c>
      <c r="V57" s="499" t="s">
        <v>795</v>
      </c>
      <c r="W57" s="467"/>
      <c r="X57" s="468">
        <f>S57/J57*100</f>
        <v>100</v>
      </c>
      <c r="Y57" s="337">
        <f t="shared" ref="Y57" si="35">R57-S57</f>
        <v>300</v>
      </c>
      <c r="Z57" s="469">
        <f>T57</f>
        <v>300</v>
      </c>
      <c r="AA57" s="470">
        <f>R57-S57-T57</f>
        <v>0</v>
      </c>
      <c r="AB57" s="471">
        <f t="shared" ref="AB57" si="36">Y57-Z57-AA57</f>
        <v>0</v>
      </c>
      <c r="AC57" s="595">
        <v>1</v>
      </c>
      <c r="AD57" s="599">
        <v>1</v>
      </c>
      <c r="AE57" s="593">
        <v>1</v>
      </c>
      <c r="AF57" s="568">
        <f>T57/R57</f>
        <v>0.31578947368421051</v>
      </c>
      <c r="AH57" s="561">
        <f t="shared" ref="AH57" si="37">R57-S57-T57</f>
        <v>0</v>
      </c>
    </row>
    <row r="58" spans="1:40" ht="16.2" x14ac:dyDescent="0.3">
      <c r="B58" s="462" t="s">
        <v>385</v>
      </c>
      <c r="C58" s="458" t="s">
        <v>892</v>
      </c>
      <c r="D58" s="303"/>
      <c r="E58" s="464"/>
      <c r="F58" s="464"/>
      <c r="G58" s="464"/>
      <c r="H58" s="303"/>
      <c r="I58" s="464"/>
      <c r="J58" s="322"/>
      <c r="K58" s="321"/>
      <c r="L58" s="321"/>
      <c r="M58" s="321"/>
      <c r="N58" s="321"/>
      <c r="O58" s="572"/>
      <c r="P58" s="473">
        <f>SUM(P59:P62)</f>
        <v>2500</v>
      </c>
      <c r="Q58" s="473">
        <f>SUM(Q59:Q62)</f>
        <v>2500</v>
      </c>
      <c r="R58" s="473">
        <f>SUM(R59:R62)</f>
        <v>2500</v>
      </c>
      <c r="S58" s="473">
        <f>SUM(S59:S62)</f>
        <v>0</v>
      </c>
      <c r="T58" s="473">
        <f>SUM(T59:T62)</f>
        <v>1000</v>
      </c>
      <c r="U58" s="484"/>
      <c r="V58" s="498"/>
      <c r="W58" s="484"/>
      <c r="X58" s="486"/>
      <c r="Y58" s="322">
        <f t="shared" si="9"/>
        <v>2500</v>
      </c>
      <c r="Z58" s="487"/>
      <c r="AA58" s="488"/>
      <c r="AB58" s="489"/>
      <c r="AC58" s="593"/>
      <c r="AD58" s="599"/>
      <c r="AE58" s="600"/>
      <c r="AF58" s="568"/>
      <c r="AH58" s="561">
        <f t="shared" si="21"/>
        <v>1500</v>
      </c>
    </row>
    <row r="59" spans="1:40" x14ac:dyDescent="0.3">
      <c r="A59" s="464" t="s">
        <v>865</v>
      </c>
      <c r="B59" s="464" t="s">
        <v>45</v>
      </c>
      <c r="C59" s="704" t="s">
        <v>1008</v>
      </c>
      <c r="D59" s="303" t="s">
        <v>718</v>
      </c>
      <c r="E59" s="464" t="s">
        <v>27</v>
      </c>
      <c r="F59" s="464"/>
      <c r="G59" s="464"/>
      <c r="H59" s="705" t="s">
        <v>639</v>
      </c>
      <c r="I59" s="464" t="s">
        <v>918</v>
      </c>
      <c r="J59" s="322">
        <f t="shared" ref="J59:J86" si="38">SUM(K59:N59)</f>
        <v>900</v>
      </c>
      <c r="K59" s="321">
        <v>900</v>
      </c>
      <c r="L59" s="321"/>
      <c r="M59" s="321">
        <v>0</v>
      </c>
      <c r="N59" s="321">
        <v>0</v>
      </c>
      <c r="O59" s="321"/>
      <c r="P59" s="321">
        <v>750</v>
      </c>
      <c r="Q59" s="321">
        <v>750</v>
      </c>
      <c r="R59" s="321">
        <v>750</v>
      </c>
      <c r="S59" s="321"/>
      <c r="T59" s="321">
        <v>250</v>
      </c>
      <c r="U59" s="467" t="s">
        <v>795</v>
      </c>
      <c r="V59" s="498" t="s">
        <v>795</v>
      </c>
      <c r="W59" s="484"/>
      <c r="X59" s="486">
        <f>S59/J59*100</f>
        <v>0</v>
      </c>
      <c r="Y59" s="322">
        <f t="shared" si="9"/>
        <v>750</v>
      </c>
      <c r="Z59" s="487">
        <f>T59</f>
        <v>250</v>
      </c>
      <c r="AA59" s="488">
        <f>R59-S59-T59</f>
        <v>500</v>
      </c>
      <c r="AB59" s="489">
        <f t="shared" si="32"/>
        <v>0</v>
      </c>
      <c r="AC59" s="593">
        <v>1</v>
      </c>
      <c r="AD59" s="599">
        <v>1</v>
      </c>
      <c r="AE59" s="593">
        <v>1</v>
      </c>
      <c r="AF59" s="565">
        <f>T59/R59</f>
        <v>0.33333333333333331</v>
      </c>
      <c r="AH59" s="561">
        <f t="shared" si="21"/>
        <v>500</v>
      </c>
      <c r="AM59" s="561">
        <f>R59*0.3</f>
        <v>225</v>
      </c>
    </row>
    <row r="60" spans="1:40" x14ac:dyDescent="0.3">
      <c r="B60" s="464" t="s">
        <v>45</v>
      </c>
      <c r="C60" s="457" t="s">
        <v>1011</v>
      </c>
      <c r="D60" s="303" t="s">
        <v>718</v>
      </c>
      <c r="E60" s="464" t="s">
        <v>27</v>
      </c>
      <c r="F60" s="464"/>
      <c r="G60" s="464"/>
      <c r="H60" s="705" t="s">
        <v>1012</v>
      </c>
      <c r="I60" s="464" t="s">
        <v>918</v>
      </c>
      <c r="J60" s="322"/>
      <c r="K60" s="321"/>
      <c r="L60" s="321"/>
      <c r="M60" s="321"/>
      <c r="N60" s="321"/>
      <c r="O60" s="321"/>
      <c r="P60" s="321">
        <v>850</v>
      </c>
      <c r="Q60" s="321">
        <v>850</v>
      </c>
      <c r="R60" s="321">
        <v>850</v>
      </c>
      <c r="S60" s="321"/>
      <c r="T60" s="321">
        <v>250</v>
      </c>
      <c r="U60" s="467" t="s">
        <v>795</v>
      </c>
      <c r="V60" s="498"/>
      <c r="W60" s="484"/>
      <c r="X60" s="486"/>
      <c r="Y60" s="322"/>
      <c r="Z60" s="487">
        <f>T60</f>
        <v>250</v>
      </c>
      <c r="AA60" s="488">
        <f>R60-S60-T60</f>
        <v>600</v>
      </c>
      <c r="AB60" s="489"/>
      <c r="AC60" s="593"/>
      <c r="AD60" s="599"/>
      <c r="AE60" s="593"/>
      <c r="AF60" s="565">
        <f>T60/R60</f>
        <v>0.29411764705882354</v>
      </c>
      <c r="AH60" s="561">
        <f t="shared" si="21"/>
        <v>600</v>
      </c>
      <c r="AM60" s="561">
        <f t="shared" ref="AM60:AM120" si="39">R60*0.3</f>
        <v>255</v>
      </c>
    </row>
    <row r="61" spans="1:40" x14ac:dyDescent="0.3">
      <c r="B61" s="464" t="s">
        <v>45</v>
      </c>
      <c r="C61" s="704" t="s">
        <v>1010</v>
      </c>
      <c r="D61" s="303" t="s">
        <v>718</v>
      </c>
      <c r="E61" s="464" t="s">
        <v>27</v>
      </c>
      <c r="F61" s="464"/>
      <c r="G61" s="464"/>
      <c r="H61" s="705" t="s">
        <v>1013</v>
      </c>
      <c r="I61" s="464" t="s">
        <v>918</v>
      </c>
      <c r="J61" s="322"/>
      <c r="K61" s="321"/>
      <c r="L61" s="321"/>
      <c r="M61" s="321"/>
      <c r="N61" s="321"/>
      <c r="O61" s="321"/>
      <c r="P61" s="321">
        <v>600</v>
      </c>
      <c r="Q61" s="321">
        <v>600</v>
      </c>
      <c r="R61" s="321">
        <v>600</v>
      </c>
      <c r="S61" s="321"/>
      <c r="T61" s="321">
        <v>200</v>
      </c>
      <c r="U61" s="467" t="s">
        <v>795</v>
      </c>
      <c r="V61" s="498"/>
      <c r="W61" s="484"/>
      <c r="X61" s="486"/>
      <c r="Y61" s="322"/>
      <c r="Z61" s="487">
        <f>T61</f>
        <v>200</v>
      </c>
      <c r="AA61" s="488">
        <f>R61-S61-T61</f>
        <v>400</v>
      </c>
      <c r="AB61" s="489"/>
      <c r="AC61" s="593"/>
      <c r="AD61" s="599"/>
      <c r="AE61" s="593"/>
      <c r="AF61" s="565">
        <f>T61/R61</f>
        <v>0.33333333333333331</v>
      </c>
      <c r="AH61" s="561">
        <f t="shared" si="21"/>
        <v>400</v>
      </c>
      <c r="AM61" s="561">
        <f t="shared" si="39"/>
        <v>180</v>
      </c>
    </row>
    <row r="62" spans="1:40" s="320" customFormat="1" ht="31.2" x14ac:dyDescent="0.3">
      <c r="A62" s="465" t="s">
        <v>865</v>
      </c>
      <c r="B62" s="464" t="s">
        <v>45</v>
      </c>
      <c r="C62" s="704" t="s">
        <v>1009</v>
      </c>
      <c r="D62" s="460" t="s">
        <v>718</v>
      </c>
      <c r="E62" s="465" t="s">
        <v>27</v>
      </c>
      <c r="F62" s="465"/>
      <c r="G62" s="465"/>
      <c r="H62" s="705" t="s">
        <v>640</v>
      </c>
      <c r="I62" s="464" t="s">
        <v>918</v>
      </c>
      <c r="J62" s="337">
        <f t="shared" si="38"/>
        <v>650</v>
      </c>
      <c r="K62" s="335">
        <v>650</v>
      </c>
      <c r="L62" s="335"/>
      <c r="M62" s="335">
        <v>0</v>
      </c>
      <c r="N62" s="335">
        <v>0</v>
      </c>
      <c r="O62" s="335"/>
      <c r="P62" s="335">
        <v>300</v>
      </c>
      <c r="Q62" s="335">
        <v>300</v>
      </c>
      <c r="R62" s="335">
        <v>300</v>
      </c>
      <c r="S62" s="335"/>
      <c r="T62" s="335">
        <v>300</v>
      </c>
      <c r="U62" s="467" t="s">
        <v>795</v>
      </c>
      <c r="V62" s="499" t="s">
        <v>795</v>
      </c>
      <c r="W62" s="467"/>
      <c r="X62" s="468">
        <f>S62/J62*100</f>
        <v>0</v>
      </c>
      <c r="Y62" s="337">
        <f t="shared" si="9"/>
        <v>300</v>
      </c>
      <c r="Z62" s="469">
        <f>T62</f>
        <v>300</v>
      </c>
      <c r="AA62" s="470">
        <f>R62-S62-T62</f>
        <v>0</v>
      </c>
      <c r="AB62" s="471">
        <f t="shared" si="32"/>
        <v>0</v>
      </c>
      <c r="AC62" s="595">
        <v>1</v>
      </c>
      <c r="AD62" s="599">
        <v>1</v>
      </c>
      <c r="AE62" s="593">
        <v>1</v>
      </c>
      <c r="AF62" s="568">
        <f>T62/R62</f>
        <v>1</v>
      </c>
      <c r="AH62" s="561">
        <f t="shared" si="21"/>
        <v>0</v>
      </c>
      <c r="AM62" s="561">
        <f t="shared" si="39"/>
        <v>90</v>
      </c>
    </row>
    <row r="63" spans="1:40" s="521" customFormat="1" x14ac:dyDescent="0.3">
      <c r="A63" s="387"/>
      <c r="B63" s="387">
        <v>3</v>
      </c>
      <c r="C63" s="454" t="s">
        <v>36</v>
      </c>
      <c r="D63" s="453"/>
      <c r="E63" s="387"/>
      <c r="F63" s="387"/>
      <c r="G63" s="387"/>
      <c r="H63" s="456"/>
      <c r="I63" s="528"/>
      <c r="J63" s="322">
        <f t="shared" si="38"/>
        <v>4650</v>
      </c>
      <c r="K63" s="322">
        <f>SUM(K67:K70)</f>
        <v>4650</v>
      </c>
      <c r="L63" s="322"/>
      <c r="M63" s="322">
        <f>SUM(M67:M70)</f>
        <v>0</v>
      </c>
      <c r="N63" s="322">
        <f>SUM(N67:N70)</f>
        <v>0</v>
      </c>
      <c r="O63" s="322"/>
      <c r="P63" s="322">
        <f>P64+P67</f>
        <v>9461</v>
      </c>
      <c r="Q63" s="322">
        <f>Q64+Q67</f>
        <v>8231</v>
      </c>
      <c r="R63" s="322">
        <f>R64+R67</f>
        <v>8231</v>
      </c>
      <c r="S63" s="322">
        <f>S64+S67</f>
        <v>3515</v>
      </c>
      <c r="T63" s="322">
        <f>T64+T67</f>
        <v>1855</v>
      </c>
      <c r="U63" s="529"/>
      <c r="V63" s="530"/>
      <c r="W63" s="533"/>
      <c r="X63" s="486">
        <f>S63/J63*100</f>
        <v>75.591397849462368</v>
      </c>
      <c r="Y63" s="322">
        <f t="shared" si="9"/>
        <v>4716</v>
      </c>
      <c r="Z63" s="487">
        <f>T63</f>
        <v>1855</v>
      </c>
      <c r="AA63" s="488">
        <f>R63-S63-T63</f>
        <v>2861</v>
      </c>
      <c r="AB63" s="489">
        <f t="shared" ref="AB63:AB68" si="40">Y63-Z63-AA63</f>
        <v>0</v>
      </c>
      <c r="AC63" s="593"/>
      <c r="AD63" s="600"/>
      <c r="AE63" s="600"/>
      <c r="AF63" s="568">
        <f>T63/R63</f>
        <v>0.2253675130603815</v>
      </c>
      <c r="AH63" s="561">
        <f t="shared" si="21"/>
        <v>2861</v>
      </c>
      <c r="AM63" s="561">
        <f t="shared" si="39"/>
        <v>2469.2999999999997</v>
      </c>
    </row>
    <row r="64" spans="1:40" s="521" customFormat="1" ht="16.2" x14ac:dyDescent="0.3">
      <c r="A64" s="387"/>
      <c r="B64" s="462" t="s">
        <v>385</v>
      </c>
      <c r="C64" s="458" t="s">
        <v>891</v>
      </c>
      <c r="D64" s="453"/>
      <c r="E64" s="387"/>
      <c r="F64" s="387"/>
      <c r="G64" s="387"/>
      <c r="H64" s="456"/>
      <c r="I64" s="528"/>
      <c r="J64" s="322"/>
      <c r="K64" s="322"/>
      <c r="L64" s="322"/>
      <c r="M64" s="322"/>
      <c r="N64" s="322"/>
      <c r="O64" s="322"/>
      <c r="P64" s="473">
        <f>SUM(P65:P66)</f>
        <v>1501</v>
      </c>
      <c r="Q64" s="473">
        <f>SUM(Q65:Q66)</f>
        <v>4271</v>
      </c>
      <c r="R64" s="473">
        <f>SUM(R65:R66)</f>
        <v>4271</v>
      </c>
      <c r="S64" s="473">
        <f>SUM(S65:S66)</f>
        <v>3515</v>
      </c>
      <c r="T64" s="473">
        <f>SUM(T65:T66)</f>
        <v>755</v>
      </c>
      <c r="U64" s="473"/>
      <c r="V64" s="530"/>
      <c r="W64" s="533"/>
      <c r="X64" s="486"/>
      <c r="Y64" s="322">
        <f t="shared" si="9"/>
        <v>756</v>
      </c>
      <c r="Z64" s="487"/>
      <c r="AA64" s="488"/>
      <c r="AB64" s="489"/>
      <c r="AC64" s="593"/>
      <c r="AD64" s="600"/>
      <c r="AE64" s="600"/>
      <c r="AF64" s="568"/>
      <c r="AH64" s="561">
        <f t="shared" si="21"/>
        <v>1</v>
      </c>
      <c r="AM64" s="561">
        <f t="shared" si="39"/>
        <v>1281.3</v>
      </c>
    </row>
    <row r="65" spans="1:44" ht="31.2" x14ac:dyDescent="0.3">
      <c r="A65" s="464" t="s">
        <v>664</v>
      </c>
      <c r="B65" s="464" t="s">
        <v>45</v>
      </c>
      <c r="C65" s="457" t="s">
        <v>685</v>
      </c>
      <c r="D65" s="303" t="s">
        <v>935</v>
      </c>
      <c r="E65" s="303" t="s">
        <v>36</v>
      </c>
      <c r="F65" s="472"/>
      <c r="G65" s="472"/>
      <c r="H65" s="303" t="s">
        <v>641</v>
      </c>
      <c r="I65" s="464" t="s">
        <v>386</v>
      </c>
      <c r="J65" s="322">
        <f t="shared" ref="J65:J66" si="41">SUM(K65:N65)</f>
        <v>1880</v>
      </c>
      <c r="K65" s="321">
        <v>1880</v>
      </c>
      <c r="L65" s="321"/>
      <c r="M65" s="321">
        <v>0</v>
      </c>
      <c r="N65" s="321">
        <v>0</v>
      </c>
      <c r="O65" s="321"/>
      <c r="P65" s="321">
        <v>301</v>
      </c>
      <c r="Q65" s="321">
        <v>3071</v>
      </c>
      <c r="R65" s="321">
        <v>3071</v>
      </c>
      <c r="S65" s="321">
        <v>2700</v>
      </c>
      <c r="T65" s="321">
        <v>370</v>
      </c>
      <c r="U65" s="491"/>
      <c r="V65" s="500"/>
      <c r="W65" s="484"/>
      <c r="X65" s="486">
        <f>S65/J65*100</f>
        <v>143.61702127659575</v>
      </c>
      <c r="Y65" s="322">
        <f t="shared" si="9"/>
        <v>371</v>
      </c>
      <c r="Z65" s="487">
        <f>T65</f>
        <v>370</v>
      </c>
      <c r="AA65" s="488">
        <f>R65-S65-T65</f>
        <v>1</v>
      </c>
      <c r="AB65" s="489">
        <f t="shared" ref="AB65" si="42">Y65-Z65-AA65</f>
        <v>0</v>
      </c>
      <c r="AC65" s="593">
        <v>1</v>
      </c>
      <c r="AD65" s="599">
        <v>1</v>
      </c>
      <c r="AE65" s="600"/>
      <c r="AF65" s="565">
        <f>T65/R65</f>
        <v>0.12048192771084337</v>
      </c>
      <c r="AH65" s="561">
        <f t="shared" si="21"/>
        <v>1</v>
      </c>
      <c r="AM65" s="561">
        <f t="shared" si="39"/>
        <v>921.3</v>
      </c>
    </row>
    <row r="66" spans="1:44" ht="31.2" x14ac:dyDescent="0.3">
      <c r="A66" s="464" t="s">
        <v>865</v>
      </c>
      <c r="B66" s="464" t="s">
        <v>45</v>
      </c>
      <c r="C66" s="457" t="s">
        <v>201</v>
      </c>
      <c r="D66" s="472" t="s">
        <v>712</v>
      </c>
      <c r="E66" s="303" t="s">
        <v>36</v>
      </c>
      <c r="F66" s="303"/>
      <c r="G66" s="303"/>
      <c r="H66" s="303" t="s">
        <v>773</v>
      </c>
      <c r="I66" s="464" t="s">
        <v>470</v>
      </c>
      <c r="J66" s="322">
        <f t="shared" si="41"/>
        <v>1900</v>
      </c>
      <c r="K66" s="321">
        <v>1900</v>
      </c>
      <c r="L66" s="321"/>
      <c r="M66" s="321">
        <v>0</v>
      </c>
      <c r="N66" s="321">
        <v>0</v>
      </c>
      <c r="O66" s="321"/>
      <c r="P66" s="321">
        <v>1200</v>
      </c>
      <c r="Q66" s="321">
        <v>1200</v>
      </c>
      <c r="R66" s="321">
        <v>1200</v>
      </c>
      <c r="S66" s="321">
        <v>815</v>
      </c>
      <c r="T66" s="321">
        <f>R66-S66</f>
        <v>385</v>
      </c>
      <c r="U66" s="467" t="s">
        <v>795</v>
      </c>
      <c r="V66" s="498" t="s">
        <v>795</v>
      </c>
      <c r="W66" s="484" t="s">
        <v>826</v>
      </c>
      <c r="X66" s="486">
        <f>S66/J66*100</f>
        <v>42.89473684210526</v>
      </c>
      <c r="Y66" s="322">
        <f t="shared" si="9"/>
        <v>385</v>
      </c>
      <c r="Z66" s="487">
        <f>T66</f>
        <v>385</v>
      </c>
      <c r="AA66" s="488">
        <f>R66-S66-T66</f>
        <v>0</v>
      </c>
      <c r="AB66" s="489">
        <f>Y66-Z66-AA66</f>
        <v>0</v>
      </c>
      <c r="AC66" s="593">
        <v>1</v>
      </c>
      <c r="AD66" s="599">
        <v>1</v>
      </c>
      <c r="AE66" s="593">
        <v>1</v>
      </c>
      <c r="AF66" s="565">
        <f>T66/R66</f>
        <v>0.32083333333333336</v>
      </c>
      <c r="AH66" s="561">
        <f t="shared" si="21"/>
        <v>0</v>
      </c>
      <c r="AM66" s="561">
        <f t="shared" si="39"/>
        <v>360</v>
      </c>
    </row>
    <row r="67" spans="1:44" ht="16.2" x14ac:dyDescent="0.3">
      <c r="B67" s="462" t="s">
        <v>385</v>
      </c>
      <c r="C67" s="458" t="s">
        <v>892</v>
      </c>
      <c r="D67" s="472"/>
      <c r="E67" s="303"/>
      <c r="F67" s="472"/>
      <c r="G67" s="472"/>
      <c r="H67" s="303"/>
      <c r="I67" s="464"/>
      <c r="J67" s="322"/>
      <c r="K67" s="321"/>
      <c r="L67" s="321"/>
      <c r="M67" s="321"/>
      <c r="N67" s="321"/>
      <c r="O67" s="321"/>
      <c r="P67" s="473">
        <f>SUM(P68:P70)</f>
        <v>7960</v>
      </c>
      <c r="Q67" s="473">
        <f t="shared" ref="Q67:T67" si="43">SUM(Q68:Q70)</f>
        <v>3960</v>
      </c>
      <c r="R67" s="473">
        <f t="shared" si="43"/>
        <v>3960</v>
      </c>
      <c r="S67" s="473">
        <f t="shared" si="43"/>
        <v>0</v>
      </c>
      <c r="T67" s="473">
        <f t="shared" si="43"/>
        <v>1100</v>
      </c>
      <c r="U67" s="484"/>
      <c r="V67" s="498"/>
      <c r="W67" s="484"/>
      <c r="X67" s="486"/>
      <c r="Y67" s="322">
        <f t="shared" ref="Y67:Y125" si="44">R67-S67</f>
        <v>3960</v>
      </c>
      <c r="Z67" s="487"/>
      <c r="AA67" s="488"/>
      <c r="AB67" s="489"/>
      <c r="AC67" s="593"/>
      <c r="AD67" s="599"/>
      <c r="AE67" s="600"/>
      <c r="AF67" s="568"/>
      <c r="AH67" s="561">
        <f t="shared" si="21"/>
        <v>2860</v>
      </c>
      <c r="AM67" s="561">
        <f t="shared" si="39"/>
        <v>1188</v>
      </c>
    </row>
    <row r="68" spans="1:44" ht="31.2" x14ac:dyDescent="0.3">
      <c r="A68" s="464" t="s">
        <v>664</v>
      </c>
      <c r="B68" s="464" t="s">
        <v>45</v>
      </c>
      <c r="C68" s="704" t="s">
        <v>191</v>
      </c>
      <c r="D68" s="712" t="s">
        <v>712</v>
      </c>
      <c r="E68" s="705" t="s">
        <v>36</v>
      </c>
      <c r="F68" s="472"/>
      <c r="G68" s="472"/>
      <c r="H68" s="705" t="s">
        <v>1014</v>
      </c>
      <c r="I68" s="464" t="s">
        <v>918</v>
      </c>
      <c r="J68" s="322">
        <f t="shared" si="38"/>
        <v>1880</v>
      </c>
      <c r="K68" s="321">
        <v>1880</v>
      </c>
      <c r="L68" s="321"/>
      <c r="M68" s="321">
        <v>0</v>
      </c>
      <c r="N68" s="321">
        <v>0</v>
      </c>
      <c r="O68" s="321"/>
      <c r="P68" s="321">
        <v>1360</v>
      </c>
      <c r="Q68" s="321">
        <v>1360</v>
      </c>
      <c r="R68" s="321">
        <v>1360</v>
      </c>
      <c r="S68" s="321">
        <v>0</v>
      </c>
      <c r="T68" s="321">
        <v>400</v>
      </c>
      <c r="U68" s="467" t="s">
        <v>795</v>
      </c>
      <c r="V68" s="500"/>
      <c r="W68" s="484"/>
      <c r="X68" s="486">
        <f>S68/J68*100</f>
        <v>0</v>
      </c>
      <c r="Y68" s="322">
        <f t="shared" si="44"/>
        <v>1360</v>
      </c>
      <c r="Z68" s="487">
        <f>T68</f>
        <v>400</v>
      </c>
      <c r="AA68" s="488">
        <f>R68-S68-T68</f>
        <v>960</v>
      </c>
      <c r="AB68" s="489">
        <f t="shared" si="40"/>
        <v>0</v>
      </c>
      <c r="AC68" s="593">
        <v>1</v>
      </c>
      <c r="AD68" s="599">
        <v>1</v>
      </c>
      <c r="AE68" s="600"/>
      <c r="AF68" s="565">
        <f>T68/R68</f>
        <v>0.29411764705882354</v>
      </c>
      <c r="AH68" s="561">
        <f t="shared" ref="AH68:AH95" si="45">R68-S68-T68</f>
        <v>960</v>
      </c>
      <c r="AM68" s="561">
        <f t="shared" si="39"/>
        <v>408</v>
      </c>
    </row>
    <row r="69" spans="1:44" ht="31.2" x14ac:dyDescent="0.3">
      <c r="A69" s="464" t="s">
        <v>865</v>
      </c>
      <c r="B69" s="464" t="s">
        <v>45</v>
      </c>
      <c r="C69" s="704" t="s">
        <v>828</v>
      </c>
      <c r="D69" s="712" t="s">
        <v>712</v>
      </c>
      <c r="E69" s="705" t="s">
        <v>36</v>
      </c>
      <c r="F69" s="303"/>
      <c r="G69" s="303"/>
      <c r="H69" s="705" t="s">
        <v>1015</v>
      </c>
      <c r="I69" s="464" t="s">
        <v>918</v>
      </c>
      <c r="J69" s="322">
        <f t="shared" si="38"/>
        <v>1900</v>
      </c>
      <c r="K69" s="321">
        <v>1900</v>
      </c>
      <c r="L69" s="321"/>
      <c r="M69" s="321">
        <v>0</v>
      </c>
      <c r="N69" s="321">
        <v>0</v>
      </c>
      <c r="O69" s="321"/>
      <c r="P69" s="321">
        <v>600</v>
      </c>
      <c r="Q69" s="321">
        <v>600</v>
      </c>
      <c r="R69" s="321">
        <v>600</v>
      </c>
      <c r="S69" s="321"/>
      <c r="T69" s="321">
        <v>200</v>
      </c>
      <c r="U69" s="467" t="s">
        <v>795</v>
      </c>
      <c r="V69" s="498" t="s">
        <v>795</v>
      </c>
      <c r="W69" s="484" t="s">
        <v>826</v>
      </c>
      <c r="X69" s="486">
        <f>S69/J69*100</f>
        <v>0</v>
      </c>
      <c r="Y69" s="322">
        <f t="shared" si="44"/>
        <v>600</v>
      </c>
      <c r="Z69" s="487">
        <f>T69</f>
        <v>200</v>
      </c>
      <c r="AA69" s="488">
        <f>R69-S69-T69</f>
        <v>400</v>
      </c>
      <c r="AB69" s="489">
        <f>Y69-Z69-AA69</f>
        <v>0</v>
      </c>
      <c r="AC69" s="593">
        <v>1</v>
      </c>
      <c r="AD69" s="599">
        <v>1</v>
      </c>
      <c r="AE69" s="593">
        <v>1</v>
      </c>
      <c r="AF69" s="565">
        <f>T69/R69</f>
        <v>0.33333333333333331</v>
      </c>
      <c r="AH69" s="561">
        <f t="shared" si="45"/>
        <v>400</v>
      </c>
      <c r="AM69" s="561">
        <f t="shared" si="39"/>
        <v>180</v>
      </c>
    </row>
    <row r="70" spans="1:44" ht="49.8" x14ac:dyDescent="0.3">
      <c r="A70" s="464" t="s">
        <v>865</v>
      </c>
      <c r="B70" s="464" t="s">
        <v>45</v>
      </c>
      <c r="C70" s="423" t="s">
        <v>1016</v>
      </c>
      <c r="D70" s="303" t="s">
        <v>935</v>
      </c>
      <c r="E70" s="303" t="s">
        <v>36</v>
      </c>
      <c r="F70" s="472"/>
      <c r="G70" s="472"/>
      <c r="H70" s="323" t="s">
        <v>1018</v>
      </c>
      <c r="I70" s="464" t="s">
        <v>918</v>
      </c>
      <c r="J70" s="322">
        <f t="shared" si="38"/>
        <v>870</v>
      </c>
      <c r="K70" s="321">
        <v>870</v>
      </c>
      <c r="L70" s="321"/>
      <c r="M70" s="321">
        <v>0</v>
      </c>
      <c r="N70" s="321">
        <v>0</v>
      </c>
      <c r="O70" s="321"/>
      <c r="P70" s="321">
        <v>6000</v>
      </c>
      <c r="Q70" s="321">
        <v>2000</v>
      </c>
      <c r="R70" s="321">
        <v>2000</v>
      </c>
      <c r="S70" s="321">
        <v>0</v>
      </c>
      <c r="T70" s="321">
        <v>500</v>
      </c>
      <c r="U70" s="438" t="s">
        <v>1017</v>
      </c>
      <c r="V70" s="498" t="s">
        <v>795</v>
      </c>
      <c r="W70" s="472" t="s">
        <v>827</v>
      </c>
      <c r="X70" s="486">
        <f>S70/J70*100</f>
        <v>0</v>
      </c>
      <c r="Y70" s="322">
        <f t="shared" si="44"/>
        <v>2000</v>
      </c>
      <c r="Z70" s="487">
        <f>T70</f>
        <v>500</v>
      </c>
      <c r="AA70" s="488">
        <f>R70-S70-T70</f>
        <v>1500</v>
      </c>
      <c r="AB70" s="489">
        <f>Y70-Z70-AA70</f>
        <v>0</v>
      </c>
      <c r="AC70" s="593">
        <v>1</v>
      </c>
      <c r="AD70" s="599">
        <v>1</v>
      </c>
      <c r="AE70" s="593">
        <v>1</v>
      </c>
      <c r="AF70" s="565">
        <f>T70/R70</f>
        <v>0.25</v>
      </c>
      <c r="AH70" s="561">
        <f t="shared" si="45"/>
        <v>1500</v>
      </c>
      <c r="AM70" s="561">
        <f t="shared" si="39"/>
        <v>600</v>
      </c>
      <c r="AN70" s="806">
        <f>T70/P70</f>
        <v>8.3333333333333329E-2</v>
      </c>
    </row>
    <row r="71" spans="1:44" s="521" customFormat="1" x14ac:dyDescent="0.3">
      <c r="A71" s="387"/>
      <c r="B71" s="387">
        <v>4</v>
      </c>
      <c r="C71" s="455" t="s">
        <v>429</v>
      </c>
      <c r="D71" s="453"/>
      <c r="E71" s="387"/>
      <c r="F71" s="387"/>
      <c r="G71" s="387"/>
      <c r="H71" s="456"/>
      <c r="I71" s="528"/>
      <c r="J71" s="322">
        <f t="shared" si="38"/>
        <v>799</v>
      </c>
      <c r="K71" s="322">
        <f>SUM(K73:K76)</f>
        <v>799</v>
      </c>
      <c r="L71" s="322">
        <f>SUM(L73:L76)</f>
        <v>0</v>
      </c>
      <c r="M71" s="322">
        <f>SUM(M73:M76)</f>
        <v>0</v>
      </c>
      <c r="N71" s="322">
        <f>SUM(N73:N76)</f>
        <v>0</v>
      </c>
      <c r="O71" s="322"/>
      <c r="P71" s="322">
        <f>P72+P74</f>
        <v>4600</v>
      </c>
      <c r="Q71" s="322">
        <f>Q72+Q74</f>
        <v>4600</v>
      </c>
      <c r="R71" s="322">
        <f>R72+R74</f>
        <v>4600</v>
      </c>
      <c r="S71" s="322">
        <f>S72+S74</f>
        <v>999</v>
      </c>
      <c r="T71" s="322">
        <f>T72+T74</f>
        <v>1100</v>
      </c>
      <c r="U71" s="529"/>
      <c r="V71" s="530"/>
      <c r="W71" s="533"/>
      <c r="X71" s="486">
        <f>S71/J71*100</f>
        <v>125.03128911138923</v>
      </c>
      <c r="Y71" s="322">
        <f t="shared" si="44"/>
        <v>3601</v>
      </c>
      <c r="Z71" s="487">
        <f>T71</f>
        <v>1100</v>
      </c>
      <c r="AA71" s="488">
        <f>R71-S71-T71</f>
        <v>2501</v>
      </c>
      <c r="AB71" s="489">
        <f t="shared" ref="AB71:AB76" si="46">Y71-Z71-AA71</f>
        <v>0</v>
      </c>
      <c r="AC71" s="593"/>
      <c r="AD71" s="600"/>
      <c r="AE71" s="600"/>
      <c r="AF71" s="568">
        <f>T71/R71</f>
        <v>0.2391304347826087</v>
      </c>
      <c r="AH71" s="561">
        <f t="shared" si="45"/>
        <v>2501</v>
      </c>
      <c r="AM71" s="561">
        <f t="shared" si="39"/>
        <v>1380</v>
      </c>
    </row>
    <row r="72" spans="1:44" s="521" customFormat="1" ht="16.2" x14ac:dyDescent="0.3">
      <c r="A72" s="387"/>
      <c r="B72" s="462" t="s">
        <v>385</v>
      </c>
      <c r="C72" s="458" t="s">
        <v>891</v>
      </c>
      <c r="D72" s="453"/>
      <c r="E72" s="387"/>
      <c r="F72" s="387"/>
      <c r="G72" s="387"/>
      <c r="H72" s="456"/>
      <c r="I72" s="528"/>
      <c r="J72" s="322"/>
      <c r="K72" s="322"/>
      <c r="L72" s="322"/>
      <c r="M72" s="322"/>
      <c r="N72" s="322"/>
      <c r="O72" s="322"/>
      <c r="P72" s="473">
        <f>SUM(P73:P73)</f>
        <v>1100</v>
      </c>
      <c r="Q72" s="473">
        <f>SUM(Q73:Q73)</f>
        <v>1100</v>
      </c>
      <c r="R72" s="473">
        <f>SUM(R73:R73)</f>
        <v>1100</v>
      </c>
      <c r="S72" s="473">
        <f>SUM(S73:S73)</f>
        <v>999</v>
      </c>
      <c r="T72" s="473">
        <f>SUM(T73:T73)</f>
        <v>100</v>
      </c>
      <c r="U72" s="529"/>
      <c r="V72" s="530"/>
      <c r="W72" s="533"/>
      <c r="X72" s="486"/>
      <c r="Y72" s="322">
        <f t="shared" si="44"/>
        <v>101</v>
      </c>
      <c r="Z72" s="487"/>
      <c r="AA72" s="488"/>
      <c r="AB72" s="489"/>
      <c r="AC72" s="593"/>
      <c r="AD72" s="600"/>
      <c r="AE72" s="600"/>
      <c r="AF72" s="568"/>
      <c r="AH72" s="561">
        <f t="shared" si="45"/>
        <v>1</v>
      </c>
      <c r="AM72" s="561">
        <f t="shared" si="39"/>
        <v>330</v>
      </c>
    </row>
    <row r="73" spans="1:44" ht="31.2" x14ac:dyDescent="0.3">
      <c r="A73" s="464" t="s">
        <v>664</v>
      </c>
      <c r="B73" s="464" t="s">
        <v>45</v>
      </c>
      <c r="C73" s="457" t="s">
        <v>830</v>
      </c>
      <c r="D73" s="303" t="s">
        <v>935</v>
      </c>
      <c r="E73" s="303" t="s">
        <v>616</v>
      </c>
      <c r="F73" s="472"/>
      <c r="G73" s="472"/>
      <c r="H73" s="303" t="s">
        <v>776</v>
      </c>
      <c r="I73" s="464">
        <v>2023</v>
      </c>
      <c r="J73" s="322">
        <f t="shared" ref="J73" si="47">SUM(K73:N73)</f>
        <v>799</v>
      </c>
      <c r="K73" s="321">
        <v>799</v>
      </c>
      <c r="L73" s="321"/>
      <c r="M73" s="321">
        <v>0</v>
      </c>
      <c r="N73" s="321">
        <v>0</v>
      </c>
      <c r="O73" s="321"/>
      <c r="P73" s="321">
        <v>1100</v>
      </c>
      <c r="Q73" s="321">
        <v>1100</v>
      </c>
      <c r="R73" s="321">
        <v>1100</v>
      </c>
      <c r="S73" s="321">
        <v>999</v>
      </c>
      <c r="T73" s="321">
        <v>100</v>
      </c>
      <c r="U73" s="491"/>
      <c r="V73" s="500"/>
      <c r="W73" s="484"/>
      <c r="X73" s="486">
        <f>S73/J73*100</f>
        <v>125.03128911138923</v>
      </c>
      <c r="Y73" s="322">
        <f t="shared" ref="Y73" si="48">R73-S73</f>
        <v>101</v>
      </c>
      <c r="Z73" s="487">
        <f>T73</f>
        <v>100</v>
      </c>
      <c r="AA73" s="488">
        <f>R73-S73-T73</f>
        <v>1</v>
      </c>
      <c r="AB73" s="489">
        <f t="shared" ref="AB73" si="49">Y73-Z73-AA73</f>
        <v>0</v>
      </c>
      <c r="AC73" s="593">
        <v>1</v>
      </c>
      <c r="AD73" s="599">
        <v>1</v>
      </c>
      <c r="AE73" s="600"/>
      <c r="AF73" s="565">
        <f>T73/R73</f>
        <v>9.0909090909090912E-2</v>
      </c>
      <c r="AH73" s="561">
        <f t="shared" ref="AH73" si="50">R73-S73-T73</f>
        <v>1</v>
      </c>
      <c r="AM73" s="561">
        <f t="shared" si="39"/>
        <v>330</v>
      </c>
    </row>
    <row r="74" spans="1:44" ht="16.2" x14ac:dyDescent="0.3">
      <c r="B74" s="462" t="s">
        <v>385</v>
      </c>
      <c r="C74" s="458" t="s">
        <v>892</v>
      </c>
      <c r="D74" s="472"/>
      <c r="E74" s="303"/>
      <c r="F74" s="472"/>
      <c r="G74" s="472"/>
      <c r="H74" s="303"/>
      <c r="I74" s="464"/>
      <c r="J74" s="322"/>
      <c r="K74" s="321"/>
      <c r="L74" s="321"/>
      <c r="M74" s="321"/>
      <c r="N74" s="321"/>
      <c r="O74" s="321"/>
      <c r="P74" s="473">
        <f>SUM(P75:P76)</f>
        <v>3500</v>
      </c>
      <c r="Q74" s="473">
        <f>SUM(Q75:Q76)</f>
        <v>3500</v>
      </c>
      <c r="R74" s="473">
        <f>SUM(R75:R76)</f>
        <v>3500</v>
      </c>
      <c r="S74" s="473">
        <f>SUM(S75:S76)</f>
        <v>0</v>
      </c>
      <c r="T74" s="473">
        <f>SUM(T75:T76)</f>
        <v>1000</v>
      </c>
      <c r="U74" s="484"/>
      <c r="V74" s="498"/>
      <c r="W74" s="484"/>
      <c r="X74" s="486"/>
      <c r="Y74" s="322">
        <f t="shared" si="44"/>
        <v>3500</v>
      </c>
      <c r="Z74" s="487"/>
      <c r="AA74" s="488"/>
      <c r="AB74" s="489"/>
      <c r="AC74" s="593"/>
      <c r="AD74" s="599"/>
      <c r="AE74" s="600"/>
      <c r="AF74" s="568"/>
      <c r="AH74" s="561">
        <f t="shared" si="45"/>
        <v>2500</v>
      </c>
      <c r="AM74" s="561">
        <f t="shared" si="39"/>
        <v>1050</v>
      </c>
      <c r="AR74" s="582"/>
    </row>
    <row r="75" spans="1:44" ht="49.8" x14ac:dyDescent="0.3">
      <c r="A75" s="464" t="s">
        <v>664</v>
      </c>
      <c r="B75" s="464" t="s">
        <v>45</v>
      </c>
      <c r="C75" s="704" t="s">
        <v>1019</v>
      </c>
      <c r="D75" s="303" t="s">
        <v>935</v>
      </c>
      <c r="E75" s="303" t="s">
        <v>616</v>
      </c>
      <c r="F75" s="472"/>
      <c r="G75" s="472"/>
      <c r="H75" s="577" t="s">
        <v>1021</v>
      </c>
      <c r="I75" s="713" t="s">
        <v>918</v>
      </c>
      <c r="J75" s="322"/>
      <c r="K75" s="321"/>
      <c r="L75" s="321"/>
      <c r="M75" s="321"/>
      <c r="N75" s="321"/>
      <c r="O75" s="321"/>
      <c r="P75" s="321">
        <v>2800</v>
      </c>
      <c r="Q75" s="321">
        <v>2800</v>
      </c>
      <c r="R75" s="321">
        <v>2800</v>
      </c>
      <c r="S75" s="321"/>
      <c r="T75" s="321">
        <v>750</v>
      </c>
      <c r="U75" s="491"/>
      <c r="V75" s="500"/>
      <c r="W75" s="484"/>
      <c r="X75" s="486" t="e">
        <f>S75/J75*100</f>
        <v>#DIV/0!</v>
      </c>
      <c r="Y75" s="322">
        <f t="shared" si="44"/>
        <v>2800</v>
      </c>
      <c r="Z75" s="487">
        <f>T75</f>
        <v>750</v>
      </c>
      <c r="AA75" s="488">
        <f>R75-S75-T75</f>
        <v>2050</v>
      </c>
      <c r="AB75" s="489">
        <f t="shared" si="46"/>
        <v>0</v>
      </c>
      <c r="AC75" s="593">
        <v>1</v>
      </c>
      <c r="AD75" s="599">
        <v>1</v>
      </c>
      <c r="AE75" s="600"/>
      <c r="AF75" s="565">
        <f>T75/R75</f>
        <v>0.26785714285714285</v>
      </c>
      <c r="AH75" s="561">
        <f t="shared" si="45"/>
        <v>2050</v>
      </c>
      <c r="AM75" s="561">
        <f t="shared" si="39"/>
        <v>840</v>
      </c>
    </row>
    <row r="76" spans="1:44" ht="31.2" x14ac:dyDescent="0.3">
      <c r="A76" s="464" t="s">
        <v>865</v>
      </c>
      <c r="B76" s="464" t="s">
        <v>45</v>
      </c>
      <c r="C76" s="704" t="s">
        <v>1020</v>
      </c>
      <c r="D76" s="705" t="s">
        <v>708</v>
      </c>
      <c r="E76" s="303" t="s">
        <v>616</v>
      </c>
      <c r="F76" s="472"/>
      <c r="G76" s="472"/>
      <c r="H76" s="705" t="s">
        <v>689</v>
      </c>
      <c r="I76" s="713" t="s">
        <v>918</v>
      </c>
      <c r="J76" s="322"/>
      <c r="K76" s="321"/>
      <c r="L76" s="321"/>
      <c r="M76" s="321"/>
      <c r="N76" s="321"/>
      <c r="O76" s="321"/>
      <c r="P76" s="321">
        <v>700</v>
      </c>
      <c r="Q76" s="321">
        <v>700</v>
      </c>
      <c r="R76" s="321">
        <v>700</v>
      </c>
      <c r="S76" s="321"/>
      <c r="T76" s="321">
        <v>250</v>
      </c>
      <c r="U76" s="467" t="s">
        <v>795</v>
      </c>
      <c r="V76" s="498" t="s">
        <v>795</v>
      </c>
      <c r="W76" s="484"/>
      <c r="X76" s="486" t="e">
        <f>S76/J76*100</f>
        <v>#DIV/0!</v>
      </c>
      <c r="Y76" s="322">
        <f t="shared" si="44"/>
        <v>700</v>
      </c>
      <c r="Z76" s="487">
        <f>T76</f>
        <v>250</v>
      </c>
      <c r="AA76" s="488">
        <f>R76-S76-T76</f>
        <v>450</v>
      </c>
      <c r="AB76" s="489">
        <f t="shared" si="46"/>
        <v>0</v>
      </c>
      <c r="AC76" s="593">
        <v>1</v>
      </c>
      <c r="AD76" s="599">
        <v>1</v>
      </c>
      <c r="AE76" s="593">
        <v>1</v>
      </c>
      <c r="AF76" s="565">
        <f>T76/R76</f>
        <v>0.35714285714285715</v>
      </c>
      <c r="AH76" s="561">
        <f t="shared" si="45"/>
        <v>450</v>
      </c>
      <c r="AM76" s="561">
        <f t="shared" si="39"/>
        <v>210</v>
      </c>
    </row>
    <row r="77" spans="1:44" s="521" customFormat="1" x14ac:dyDescent="0.3">
      <c r="A77" s="387"/>
      <c r="B77" s="387">
        <v>5</v>
      </c>
      <c r="C77" s="455" t="s">
        <v>28</v>
      </c>
      <c r="D77" s="453"/>
      <c r="E77" s="387"/>
      <c r="F77" s="387"/>
      <c r="G77" s="387"/>
      <c r="H77" s="456"/>
      <c r="I77" s="528"/>
      <c r="J77" s="322">
        <f t="shared" si="38"/>
        <v>594</v>
      </c>
      <c r="K77" s="322">
        <f>SUM(K80:K82)</f>
        <v>594</v>
      </c>
      <c r="L77" s="322"/>
      <c r="M77" s="322">
        <f>SUM(M80:M82)</f>
        <v>0</v>
      </c>
      <c r="N77" s="322">
        <f>SUM(N80:N82)</f>
        <v>0</v>
      </c>
      <c r="O77" s="322"/>
      <c r="P77" s="322">
        <f>P78+P80</f>
        <v>6000</v>
      </c>
      <c r="Q77" s="322">
        <f>Q78+Q80</f>
        <v>6000</v>
      </c>
      <c r="R77" s="322">
        <f>R78+R80</f>
        <v>6000</v>
      </c>
      <c r="S77" s="322">
        <f>S78+S80</f>
        <v>1500</v>
      </c>
      <c r="T77" s="322">
        <f>T78+T80</f>
        <v>2020</v>
      </c>
      <c r="U77" s="529"/>
      <c r="V77" s="530"/>
      <c r="W77" s="533"/>
      <c r="X77" s="486">
        <f>S77/J77*100</f>
        <v>252.52525252525251</v>
      </c>
      <c r="Y77" s="322">
        <f t="shared" si="44"/>
        <v>4500</v>
      </c>
      <c r="Z77" s="487">
        <f>T77</f>
        <v>2020</v>
      </c>
      <c r="AA77" s="488">
        <f>R77-S77-T77</f>
        <v>2480</v>
      </c>
      <c r="AB77" s="489">
        <f t="shared" ref="AB77:AB81" si="51">Y77-Z77-AA77</f>
        <v>0</v>
      </c>
      <c r="AC77" s="593"/>
      <c r="AD77" s="600"/>
      <c r="AE77" s="600"/>
      <c r="AF77" s="568">
        <f>T77/R77</f>
        <v>0.33666666666666667</v>
      </c>
      <c r="AH77" s="561">
        <f t="shared" si="45"/>
        <v>2480</v>
      </c>
      <c r="AM77" s="561">
        <f t="shared" si="39"/>
        <v>1800</v>
      </c>
    </row>
    <row r="78" spans="1:44" s="521" customFormat="1" ht="16.2" x14ac:dyDescent="0.3">
      <c r="A78" s="387"/>
      <c r="B78" s="462" t="s">
        <v>385</v>
      </c>
      <c r="C78" s="458" t="s">
        <v>891</v>
      </c>
      <c r="D78" s="453"/>
      <c r="E78" s="387"/>
      <c r="F78" s="387"/>
      <c r="G78" s="387"/>
      <c r="H78" s="456"/>
      <c r="I78" s="528"/>
      <c r="J78" s="322"/>
      <c r="K78" s="322"/>
      <c r="L78" s="322"/>
      <c r="M78" s="322"/>
      <c r="N78" s="322"/>
      <c r="O78" s="322"/>
      <c r="P78" s="473">
        <f>P79</f>
        <v>2500</v>
      </c>
      <c r="Q78" s="473">
        <f t="shared" ref="Q78:T78" si="52">Q79</f>
        <v>2500</v>
      </c>
      <c r="R78" s="473">
        <f t="shared" si="52"/>
        <v>2500</v>
      </c>
      <c r="S78" s="473">
        <f t="shared" si="52"/>
        <v>1500</v>
      </c>
      <c r="T78" s="473">
        <f t="shared" si="52"/>
        <v>1000</v>
      </c>
      <c r="U78" s="529"/>
      <c r="V78" s="530"/>
      <c r="W78" s="533"/>
      <c r="X78" s="486"/>
      <c r="Y78" s="322">
        <f t="shared" si="44"/>
        <v>1000</v>
      </c>
      <c r="Z78" s="487"/>
      <c r="AA78" s="488"/>
      <c r="AB78" s="489"/>
      <c r="AC78" s="593"/>
      <c r="AD78" s="600"/>
      <c r="AE78" s="600"/>
      <c r="AF78" s="568"/>
      <c r="AH78" s="561">
        <f t="shared" si="45"/>
        <v>0</v>
      </c>
      <c r="AM78" s="561">
        <f t="shared" si="39"/>
        <v>750</v>
      </c>
    </row>
    <row r="79" spans="1:44" x14ac:dyDescent="0.3">
      <c r="A79" s="464" t="s">
        <v>865</v>
      </c>
      <c r="B79" s="464" t="s">
        <v>45</v>
      </c>
      <c r="C79" s="457" t="s">
        <v>824</v>
      </c>
      <c r="D79" s="303" t="s">
        <v>709</v>
      </c>
      <c r="E79" s="303" t="s">
        <v>686</v>
      </c>
      <c r="F79" s="303"/>
      <c r="G79" s="303"/>
      <c r="H79" s="303" t="s">
        <v>389</v>
      </c>
      <c r="I79" s="464" t="s">
        <v>386</v>
      </c>
      <c r="J79" s="322">
        <f t="shared" ref="J79" si="53">SUM(K79:N79)</f>
        <v>0</v>
      </c>
      <c r="K79" s="321"/>
      <c r="L79" s="321"/>
      <c r="M79" s="321"/>
      <c r="N79" s="321"/>
      <c r="O79" s="321"/>
      <c r="P79" s="321">
        <v>2500</v>
      </c>
      <c r="Q79" s="321">
        <v>2500</v>
      </c>
      <c r="R79" s="321">
        <v>2500</v>
      </c>
      <c r="S79" s="714">
        <v>1500</v>
      </c>
      <c r="T79" s="321">
        <v>1000</v>
      </c>
      <c r="U79" s="467" t="s">
        <v>795</v>
      </c>
      <c r="V79" s="498" t="s">
        <v>795</v>
      </c>
      <c r="W79" s="484" t="s">
        <v>822</v>
      </c>
      <c r="X79" s="486"/>
      <c r="Y79" s="322">
        <f t="shared" ref="Y79" si="54">R79-S79</f>
        <v>1000</v>
      </c>
      <c r="Z79" s="487">
        <f>T79</f>
        <v>1000</v>
      </c>
      <c r="AA79" s="488">
        <f>R79-S79-T79</f>
        <v>0</v>
      </c>
      <c r="AB79" s="489">
        <f>Y79-Z79-AA79</f>
        <v>0</v>
      </c>
      <c r="AC79" s="593">
        <v>1</v>
      </c>
      <c r="AD79" s="593">
        <v>1</v>
      </c>
      <c r="AE79" s="593">
        <v>1</v>
      </c>
      <c r="AF79" s="565">
        <f>T79/R79</f>
        <v>0.4</v>
      </c>
      <c r="AH79" s="561">
        <f t="shared" ref="AH79" si="55">R79-S79-T79</f>
        <v>0</v>
      </c>
      <c r="AM79" s="561">
        <f t="shared" si="39"/>
        <v>750</v>
      </c>
    </row>
    <row r="80" spans="1:44" ht="16.2" x14ac:dyDescent="0.3">
      <c r="B80" s="462" t="s">
        <v>385</v>
      </c>
      <c r="C80" s="458" t="s">
        <v>892</v>
      </c>
      <c r="D80" s="303"/>
      <c r="E80" s="303"/>
      <c r="F80" s="303"/>
      <c r="G80" s="303"/>
      <c r="H80" s="303"/>
      <c r="I80" s="464"/>
      <c r="J80" s="322"/>
      <c r="K80" s="321"/>
      <c r="L80" s="321"/>
      <c r="M80" s="321"/>
      <c r="N80" s="321"/>
      <c r="O80" s="321"/>
      <c r="P80" s="473">
        <f>SUM(P81:P82)</f>
        <v>3500</v>
      </c>
      <c r="Q80" s="473">
        <f t="shared" ref="Q80:T80" si="56">SUM(Q81:Q82)</f>
        <v>3500</v>
      </c>
      <c r="R80" s="473">
        <f t="shared" si="56"/>
        <v>3500</v>
      </c>
      <c r="S80" s="473">
        <f t="shared" si="56"/>
        <v>0</v>
      </c>
      <c r="T80" s="473">
        <f t="shared" si="56"/>
        <v>1020</v>
      </c>
      <c r="U80" s="484"/>
      <c r="V80" s="498"/>
      <c r="W80" s="484"/>
      <c r="X80" s="486"/>
      <c r="Y80" s="322">
        <f t="shared" si="44"/>
        <v>3500</v>
      </c>
      <c r="Z80" s="487"/>
      <c r="AA80" s="488"/>
      <c r="AB80" s="489"/>
      <c r="AC80" s="593"/>
      <c r="AD80" s="599"/>
      <c r="AE80" s="600"/>
      <c r="AF80" s="568"/>
      <c r="AH80" s="561">
        <f t="shared" si="45"/>
        <v>2480</v>
      </c>
      <c r="AM80" s="561">
        <f t="shared" si="39"/>
        <v>1050</v>
      </c>
    </row>
    <row r="81" spans="1:43" ht="31.2" x14ac:dyDescent="0.3">
      <c r="A81" s="464" t="s">
        <v>865</v>
      </c>
      <c r="B81" s="464" t="s">
        <v>45</v>
      </c>
      <c r="C81" s="704" t="s">
        <v>1022</v>
      </c>
      <c r="D81" s="303" t="s">
        <v>935</v>
      </c>
      <c r="E81" s="303" t="s">
        <v>686</v>
      </c>
      <c r="F81" s="303"/>
      <c r="G81" s="303"/>
      <c r="H81" s="705" t="s">
        <v>1023</v>
      </c>
      <c r="I81" s="713" t="s">
        <v>918</v>
      </c>
      <c r="J81" s="322">
        <f t="shared" si="38"/>
        <v>594</v>
      </c>
      <c r="K81" s="321">
        <v>594</v>
      </c>
      <c r="L81" s="321"/>
      <c r="M81" s="321">
        <v>0</v>
      </c>
      <c r="N81" s="321">
        <v>0</v>
      </c>
      <c r="O81" s="321"/>
      <c r="P81" s="321">
        <v>1500</v>
      </c>
      <c r="Q81" s="321">
        <v>1500</v>
      </c>
      <c r="R81" s="321">
        <v>1500</v>
      </c>
      <c r="S81" s="509"/>
      <c r="T81" s="321">
        <v>420</v>
      </c>
      <c r="U81" s="467"/>
      <c r="V81" s="498" t="s">
        <v>795</v>
      </c>
      <c r="W81" s="484"/>
      <c r="X81" s="486">
        <f>T81/J81*100</f>
        <v>70.707070707070713</v>
      </c>
      <c r="Y81" s="322">
        <f t="shared" si="44"/>
        <v>1500</v>
      </c>
      <c r="Z81" s="487">
        <f>T81</f>
        <v>420</v>
      </c>
      <c r="AA81" s="488">
        <f>R81-S81-T81</f>
        <v>1080</v>
      </c>
      <c r="AB81" s="489">
        <f t="shared" si="51"/>
        <v>0</v>
      </c>
      <c r="AC81" s="593">
        <v>1</v>
      </c>
      <c r="AD81" s="593">
        <v>1</v>
      </c>
      <c r="AE81" s="593">
        <v>1</v>
      </c>
      <c r="AF81" s="565">
        <f>T81/R81</f>
        <v>0.28000000000000003</v>
      </c>
      <c r="AH81" s="561">
        <f t="shared" si="45"/>
        <v>1080</v>
      </c>
      <c r="AM81" s="561">
        <f t="shared" si="39"/>
        <v>450</v>
      </c>
    </row>
    <row r="82" spans="1:43" x14ac:dyDescent="0.3">
      <c r="A82" s="464" t="s">
        <v>865</v>
      </c>
      <c r="B82" s="464" t="s">
        <v>45</v>
      </c>
      <c r="C82" s="704" t="s">
        <v>825</v>
      </c>
      <c r="D82" s="705" t="s">
        <v>709</v>
      </c>
      <c r="E82" s="303" t="s">
        <v>686</v>
      </c>
      <c r="F82" s="303"/>
      <c r="G82" s="303"/>
      <c r="H82" s="705" t="s">
        <v>958</v>
      </c>
      <c r="I82" s="713" t="s">
        <v>918</v>
      </c>
      <c r="J82" s="322">
        <f t="shared" si="38"/>
        <v>0</v>
      </c>
      <c r="K82" s="321"/>
      <c r="L82" s="321"/>
      <c r="M82" s="321"/>
      <c r="N82" s="321"/>
      <c r="O82" s="321"/>
      <c r="P82" s="321">
        <v>2000</v>
      </c>
      <c r="Q82" s="321">
        <v>2000</v>
      </c>
      <c r="R82" s="321">
        <v>2000</v>
      </c>
      <c r="S82" s="509"/>
      <c r="T82" s="321">
        <v>600</v>
      </c>
      <c r="U82" s="467" t="s">
        <v>795</v>
      </c>
      <c r="V82" s="498" t="s">
        <v>795</v>
      </c>
      <c r="W82" s="484" t="s">
        <v>822</v>
      </c>
      <c r="X82" s="486"/>
      <c r="Y82" s="322">
        <f t="shared" si="44"/>
        <v>2000</v>
      </c>
      <c r="Z82" s="487">
        <f>T82</f>
        <v>600</v>
      </c>
      <c r="AA82" s="488">
        <f>R82-S82-T82</f>
        <v>1400</v>
      </c>
      <c r="AB82" s="489">
        <f>Y82-Z82-AA82</f>
        <v>0</v>
      </c>
      <c r="AC82" s="593">
        <v>1</v>
      </c>
      <c r="AD82" s="593">
        <v>1</v>
      </c>
      <c r="AE82" s="593">
        <v>1</v>
      </c>
      <c r="AF82" s="565">
        <f>T82/R82</f>
        <v>0.3</v>
      </c>
      <c r="AH82" s="561">
        <f t="shared" si="45"/>
        <v>1400</v>
      </c>
      <c r="AM82" s="561">
        <f t="shared" si="39"/>
        <v>600</v>
      </c>
    </row>
    <row r="83" spans="1:43" s="521" customFormat="1" x14ac:dyDescent="0.3">
      <c r="A83" s="387"/>
      <c r="B83" s="387">
        <v>6</v>
      </c>
      <c r="C83" s="455" t="s">
        <v>29</v>
      </c>
      <c r="D83" s="453"/>
      <c r="E83" s="387"/>
      <c r="F83" s="387"/>
      <c r="G83" s="387"/>
      <c r="H83" s="456"/>
      <c r="I83" s="528"/>
      <c r="J83" s="322">
        <f t="shared" si="38"/>
        <v>4000</v>
      </c>
      <c r="K83" s="322">
        <f>SUM(K85:K88)</f>
        <v>4000</v>
      </c>
      <c r="L83" s="322"/>
      <c r="M83" s="322">
        <f>SUM(M85:M88)</f>
        <v>0</v>
      </c>
      <c r="N83" s="322">
        <f>SUM(N85:N88)</f>
        <v>0</v>
      </c>
      <c r="O83" s="322"/>
      <c r="P83" s="322">
        <f>P84+P86</f>
        <v>8200</v>
      </c>
      <c r="Q83" s="322">
        <f>Q84+Q86</f>
        <v>8200</v>
      </c>
      <c r="R83" s="322">
        <f>R84+R86</f>
        <v>8200</v>
      </c>
      <c r="S83" s="322">
        <f>S84+S86</f>
        <v>2500</v>
      </c>
      <c r="T83" s="322">
        <f>T84+T86</f>
        <v>4160</v>
      </c>
      <c r="U83" s="529"/>
      <c r="V83" s="530"/>
      <c r="W83" s="533"/>
      <c r="X83" s="486">
        <f>S83/J83*100</f>
        <v>62.5</v>
      </c>
      <c r="Y83" s="322">
        <f t="shared" si="44"/>
        <v>5700</v>
      </c>
      <c r="Z83" s="487">
        <f>T83</f>
        <v>4160</v>
      </c>
      <c r="AA83" s="488">
        <f>R83-S83-T83</f>
        <v>1540</v>
      </c>
      <c r="AB83" s="489">
        <f t="shared" ref="AB83" si="57">Y83-Z83-AA83</f>
        <v>0</v>
      </c>
      <c r="AC83" s="593"/>
      <c r="AD83" s="600"/>
      <c r="AE83" s="600"/>
      <c r="AF83" s="568">
        <f>T83/R83</f>
        <v>0.50731707317073171</v>
      </c>
      <c r="AH83" s="561">
        <f t="shared" si="45"/>
        <v>1540</v>
      </c>
      <c r="AM83" s="561">
        <f t="shared" si="39"/>
        <v>2460</v>
      </c>
      <c r="AQ83" s="583"/>
    </row>
    <row r="84" spans="1:43" s="521" customFormat="1" ht="16.2" x14ac:dyDescent="0.3">
      <c r="A84" s="387"/>
      <c r="B84" s="462" t="s">
        <v>385</v>
      </c>
      <c r="C84" s="458" t="s">
        <v>891</v>
      </c>
      <c r="D84" s="453"/>
      <c r="E84" s="387"/>
      <c r="F84" s="387"/>
      <c r="G84" s="387"/>
      <c r="H84" s="456"/>
      <c r="I84" s="528"/>
      <c r="J84" s="322"/>
      <c r="K84" s="322"/>
      <c r="L84" s="322"/>
      <c r="M84" s="322"/>
      <c r="N84" s="322"/>
      <c r="O84" s="322"/>
      <c r="P84" s="473">
        <f>SUM(P85:P85)</f>
        <v>6000</v>
      </c>
      <c r="Q84" s="473">
        <f>SUM(Q85:Q85)</f>
        <v>6000</v>
      </c>
      <c r="R84" s="473">
        <f>SUM(R85:R85)</f>
        <v>6000</v>
      </c>
      <c r="S84" s="473">
        <f>SUM(S85:S85)</f>
        <v>2500</v>
      </c>
      <c r="T84" s="473">
        <f>SUM(T85:T85)</f>
        <v>3500</v>
      </c>
      <c r="U84" s="529"/>
      <c r="V84" s="530"/>
      <c r="W84" s="533"/>
      <c r="X84" s="486"/>
      <c r="Y84" s="322">
        <f t="shared" si="44"/>
        <v>3500</v>
      </c>
      <c r="Z84" s="487"/>
      <c r="AA84" s="488"/>
      <c r="AB84" s="489"/>
      <c r="AC84" s="593"/>
      <c r="AD84" s="600"/>
      <c r="AE84" s="600"/>
      <c r="AF84" s="568"/>
      <c r="AH84" s="561">
        <f t="shared" si="45"/>
        <v>0</v>
      </c>
      <c r="AM84" s="561">
        <f t="shared" si="39"/>
        <v>1800</v>
      </c>
    </row>
    <row r="85" spans="1:43" ht="62.4" x14ac:dyDescent="0.3">
      <c r="A85" s="464" t="s">
        <v>664</v>
      </c>
      <c r="B85" s="464" t="s">
        <v>45</v>
      </c>
      <c r="C85" s="457" t="s">
        <v>690</v>
      </c>
      <c r="D85" s="303" t="s">
        <v>935</v>
      </c>
      <c r="E85" s="303" t="s">
        <v>29</v>
      </c>
      <c r="F85" s="303"/>
      <c r="G85" s="303"/>
      <c r="H85" s="303" t="s">
        <v>874</v>
      </c>
      <c r="I85" s="464" t="s">
        <v>386</v>
      </c>
      <c r="J85" s="322">
        <f t="shared" ref="J85" si="58">SUM(K85:N85)</f>
        <v>4000</v>
      </c>
      <c r="K85" s="321">
        <v>4000</v>
      </c>
      <c r="L85" s="322"/>
      <c r="M85" s="321">
        <v>0</v>
      </c>
      <c r="N85" s="321">
        <v>0</v>
      </c>
      <c r="O85" s="321"/>
      <c r="P85" s="321">
        <v>6000</v>
      </c>
      <c r="Q85" s="321">
        <v>6000</v>
      </c>
      <c r="R85" s="321">
        <v>6000</v>
      </c>
      <c r="S85" s="321">
        <v>2500</v>
      </c>
      <c r="T85" s="321">
        <f>R85-S85</f>
        <v>3500</v>
      </c>
      <c r="U85" s="491"/>
      <c r="V85" s="500"/>
      <c r="W85" s="484"/>
      <c r="X85" s="486">
        <f>S85/J85*100</f>
        <v>62.5</v>
      </c>
      <c r="Y85" s="322">
        <f t="shared" ref="Y85" si="59">R85-S85</f>
        <v>3500</v>
      </c>
      <c r="Z85" s="487">
        <f>T85</f>
        <v>3500</v>
      </c>
      <c r="AA85" s="488">
        <f>R85-S85-T85</f>
        <v>0</v>
      </c>
      <c r="AB85" s="489">
        <f>Y85-Z85-AA85</f>
        <v>0</v>
      </c>
      <c r="AC85" s="593">
        <v>1</v>
      </c>
      <c r="AD85" s="593">
        <v>1</v>
      </c>
      <c r="AE85" s="593"/>
      <c r="AF85" s="565">
        <f>T85/R85</f>
        <v>0.58333333333333337</v>
      </c>
      <c r="AH85" s="561">
        <f t="shared" ref="AH85" si="60">R85-S85-T85</f>
        <v>0</v>
      </c>
      <c r="AM85" s="561">
        <f t="shared" ref="AM85" si="61">R85*0.3</f>
        <v>1800</v>
      </c>
    </row>
    <row r="86" spans="1:43" s="479" customFormat="1" ht="16.2" x14ac:dyDescent="0.35">
      <c r="A86" s="492"/>
      <c r="B86" s="462" t="s">
        <v>385</v>
      </c>
      <c r="C86" s="458" t="s">
        <v>892</v>
      </c>
      <c r="D86" s="459"/>
      <c r="E86" s="459"/>
      <c r="F86" s="459"/>
      <c r="G86" s="459"/>
      <c r="H86" s="459"/>
      <c r="I86" s="462"/>
      <c r="J86" s="322">
        <f t="shared" si="38"/>
        <v>0</v>
      </c>
      <c r="K86" s="473"/>
      <c r="L86" s="473"/>
      <c r="M86" s="473"/>
      <c r="N86" s="473"/>
      <c r="O86" s="473"/>
      <c r="P86" s="473">
        <f>SUM(P87:P88)</f>
        <v>2200</v>
      </c>
      <c r="Q86" s="473">
        <f t="shared" ref="Q86:S86" si="62">SUM(Q87:Q88)</f>
        <v>2200</v>
      </c>
      <c r="R86" s="473">
        <f t="shared" si="62"/>
        <v>2200</v>
      </c>
      <c r="S86" s="473">
        <f t="shared" si="62"/>
        <v>0</v>
      </c>
      <c r="T86" s="473">
        <f>SUM(T87:T88)</f>
        <v>660</v>
      </c>
      <c r="U86" s="474"/>
      <c r="V86" s="497"/>
      <c r="W86" s="474"/>
      <c r="X86" s="475"/>
      <c r="Y86" s="322">
        <f t="shared" si="44"/>
        <v>2200</v>
      </c>
      <c r="Z86" s="473"/>
      <c r="AA86" s="476"/>
      <c r="AB86" s="477"/>
      <c r="AC86" s="596"/>
      <c r="AD86" s="601"/>
      <c r="AE86" s="601"/>
      <c r="AF86" s="568">
        <f>T86/R86</f>
        <v>0.3</v>
      </c>
      <c r="AH86" s="561">
        <f t="shared" si="45"/>
        <v>1540</v>
      </c>
      <c r="AM86" s="561">
        <f t="shared" si="39"/>
        <v>660</v>
      </c>
    </row>
    <row r="87" spans="1:43" s="479" customFormat="1" ht="62.4" x14ac:dyDescent="0.35">
      <c r="A87" s="492"/>
      <c r="B87" s="462" t="s">
        <v>45</v>
      </c>
      <c r="C87" s="704" t="s">
        <v>866</v>
      </c>
      <c r="D87" s="303" t="s">
        <v>935</v>
      </c>
      <c r="E87" s="575" t="s">
        <v>29</v>
      </c>
      <c r="F87" s="575" t="s">
        <v>802</v>
      </c>
      <c r="G87" s="576" t="s">
        <v>386</v>
      </c>
      <c r="H87" s="705" t="s">
        <v>1024</v>
      </c>
      <c r="I87" s="713" t="s">
        <v>918</v>
      </c>
      <c r="J87" s="322"/>
      <c r="K87" s="473"/>
      <c r="L87" s="473"/>
      <c r="M87" s="473"/>
      <c r="N87" s="473"/>
      <c r="O87" s="473"/>
      <c r="P87" s="321">
        <v>1200</v>
      </c>
      <c r="Q87" s="321">
        <v>1200</v>
      </c>
      <c r="R87" s="321">
        <v>1200</v>
      </c>
      <c r="S87" s="321"/>
      <c r="T87" s="321">
        <v>360</v>
      </c>
      <c r="U87" s="467"/>
      <c r="V87" s="497"/>
      <c r="W87" s="474"/>
      <c r="X87" s="475"/>
      <c r="Y87" s="322"/>
      <c r="Z87" s="473"/>
      <c r="AA87" s="476"/>
      <c r="AB87" s="477"/>
      <c r="AC87" s="593">
        <v>1</v>
      </c>
      <c r="AD87" s="593">
        <v>1</v>
      </c>
      <c r="AE87" s="593">
        <v>1</v>
      </c>
      <c r="AF87" s="568"/>
      <c r="AH87" s="561">
        <f t="shared" si="45"/>
        <v>840</v>
      </c>
      <c r="AM87" s="561">
        <f t="shared" si="39"/>
        <v>360</v>
      </c>
    </row>
    <row r="88" spans="1:43" x14ac:dyDescent="0.3">
      <c r="A88" s="464" t="s">
        <v>664</v>
      </c>
      <c r="B88" s="464" t="s">
        <v>45</v>
      </c>
      <c r="C88" s="704" t="s">
        <v>840</v>
      </c>
      <c r="D88" s="705" t="s">
        <v>786</v>
      </c>
      <c r="E88" s="303" t="s">
        <v>29</v>
      </c>
      <c r="F88" s="303"/>
      <c r="G88" s="303"/>
      <c r="H88" s="705" t="s">
        <v>787</v>
      </c>
      <c r="I88" s="713" t="s">
        <v>918</v>
      </c>
      <c r="J88" s="322"/>
      <c r="K88" s="321"/>
      <c r="L88" s="322"/>
      <c r="M88" s="321"/>
      <c r="N88" s="321"/>
      <c r="O88" s="321"/>
      <c r="P88" s="321">
        <v>1000</v>
      </c>
      <c r="Q88" s="321">
        <v>1000</v>
      </c>
      <c r="R88" s="321">
        <v>1000</v>
      </c>
      <c r="S88" s="321"/>
      <c r="T88" s="321">
        <v>300</v>
      </c>
      <c r="U88" s="491"/>
      <c r="V88" s="500"/>
      <c r="W88" s="484"/>
      <c r="X88" s="486" t="e">
        <f>S88/J88*100</f>
        <v>#DIV/0!</v>
      </c>
      <c r="Y88" s="322">
        <f t="shared" si="44"/>
        <v>1000</v>
      </c>
      <c r="Z88" s="487">
        <f>T88</f>
        <v>300</v>
      </c>
      <c r="AA88" s="488">
        <f>R88-S88-T88</f>
        <v>700</v>
      </c>
      <c r="AB88" s="489">
        <f>Y88-Z88-AA88</f>
        <v>0</v>
      </c>
      <c r="AC88" s="593">
        <v>1</v>
      </c>
      <c r="AD88" s="593">
        <v>1</v>
      </c>
      <c r="AE88" s="593"/>
      <c r="AF88" s="565">
        <f>T88/R88</f>
        <v>0.3</v>
      </c>
      <c r="AH88" s="561">
        <f t="shared" si="45"/>
        <v>700</v>
      </c>
      <c r="AM88" s="561">
        <f t="shared" si="39"/>
        <v>300</v>
      </c>
    </row>
    <row r="89" spans="1:43" s="521" customFormat="1" x14ac:dyDescent="0.3">
      <c r="A89" s="387"/>
      <c r="B89" s="387">
        <v>7</v>
      </c>
      <c r="C89" s="455" t="s">
        <v>30</v>
      </c>
      <c r="D89" s="453"/>
      <c r="E89" s="387"/>
      <c r="F89" s="387"/>
      <c r="G89" s="387"/>
      <c r="H89" s="456"/>
      <c r="I89" s="528"/>
      <c r="J89" s="322">
        <f t="shared" ref="J89:J117" si="63">SUM(K89:N89)</f>
        <v>5000</v>
      </c>
      <c r="K89" s="322">
        <f>SUM(K92:K95)</f>
        <v>5000</v>
      </c>
      <c r="L89" s="322">
        <f>SUM(L92:L95)</f>
        <v>0</v>
      </c>
      <c r="M89" s="322">
        <f>SUM(M92:M95)</f>
        <v>0</v>
      </c>
      <c r="N89" s="322">
        <f>SUM(N92:N95)</f>
        <v>0</v>
      </c>
      <c r="O89" s="322"/>
      <c r="P89" s="322">
        <f>P90+P92</f>
        <v>10981.188</v>
      </c>
      <c r="Q89" s="322">
        <f>Q90+Q92</f>
        <v>9181</v>
      </c>
      <c r="R89" s="322">
        <f>R90+R92</f>
        <v>9181</v>
      </c>
      <c r="S89" s="322">
        <f>S90+S92</f>
        <v>2500</v>
      </c>
      <c r="T89" s="322">
        <f>T90+T92</f>
        <v>1090</v>
      </c>
      <c r="U89" s="322">
        <f>SUM(U92:U95)</f>
        <v>0</v>
      </c>
      <c r="V89" s="526">
        <f>SUM(V92:V95)</f>
        <v>0</v>
      </c>
      <c r="W89" s="533"/>
      <c r="X89" s="486">
        <f>S89/J89*100</f>
        <v>50</v>
      </c>
      <c r="Y89" s="322">
        <f t="shared" si="44"/>
        <v>6681</v>
      </c>
      <c r="Z89" s="487">
        <f>T89</f>
        <v>1090</v>
      </c>
      <c r="AA89" s="488">
        <f>R89-S89-T89</f>
        <v>5591</v>
      </c>
      <c r="AB89" s="489">
        <f t="shared" ref="AB89:AB95" si="64">Y89-Z89-AA89</f>
        <v>0</v>
      </c>
      <c r="AC89" s="593"/>
      <c r="AD89" s="600"/>
      <c r="AE89" s="600"/>
      <c r="AF89" s="568">
        <f>T89/R89</f>
        <v>0.11872345060450931</v>
      </c>
      <c r="AH89" s="561">
        <f t="shared" si="45"/>
        <v>5591</v>
      </c>
      <c r="AM89" s="561">
        <f t="shared" si="39"/>
        <v>2754.2999999999997</v>
      </c>
      <c r="AQ89" s="583"/>
    </row>
    <row r="90" spans="1:43" s="521" customFormat="1" ht="16.2" x14ac:dyDescent="0.3">
      <c r="A90" s="387"/>
      <c r="B90" s="462" t="s">
        <v>385</v>
      </c>
      <c r="C90" s="458" t="s">
        <v>891</v>
      </c>
      <c r="D90" s="453"/>
      <c r="E90" s="387"/>
      <c r="F90" s="387"/>
      <c r="G90" s="387"/>
      <c r="H90" s="456"/>
      <c r="I90" s="528"/>
      <c r="J90" s="322"/>
      <c r="K90" s="322"/>
      <c r="L90" s="322"/>
      <c r="M90" s="322"/>
      <c r="N90" s="322"/>
      <c r="O90" s="322"/>
      <c r="P90" s="473">
        <f>SUM(P91:P91)</f>
        <v>2901.1880000000001</v>
      </c>
      <c r="Q90" s="473">
        <f>SUM(Q91:Q91)</f>
        <v>2901</v>
      </c>
      <c r="R90" s="473">
        <f>SUM(R91:R91)</f>
        <v>2901</v>
      </c>
      <c r="S90" s="473">
        <f>SUM(S91:S91)</f>
        <v>2500</v>
      </c>
      <c r="T90" s="473">
        <f>SUM(T91:T91)</f>
        <v>400</v>
      </c>
      <c r="U90" s="322"/>
      <c r="V90" s="526"/>
      <c r="W90" s="533"/>
      <c r="X90" s="486"/>
      <c r="Y90" s="322">
        <f t="shared" si="44"/>
        <v>401</v>
      </c>
      <c r="Z90" s="487"/>
      <c r="AA90" s="488"/>
      <c r="AB90" s="489"/>
      <c r="AC90" s="593"/>
      <c r="AD90" s="600"/>
      <c r="AE90" s="600"/>
      <c r="AF90" s="568"/>
      <c r="AH90" s="561">
        <f t="shared" si="45"/>
        <v>1</v>
      </c>
      <c r="AM90" s="561">
        <f t="shared" si="39"/>
        <v>870.3</v>
      </c>
    </row>
    <row r="91" spans="1:43" ht="31.2" x14ac:dyDescent="0.3">
      <c r="A91" s="464" t="s">
        <v>664</v>
      </c>
      <c r="B91" s="464" t="s">
        <v>45</v>
      </c>
      <c r="C91" s="457" t="s">
        <v>810</v>
      </c>
      <c r="D91" s="303" t="s">
        <v>935</v>
      </c>
      <c r="E91" s="303" t="s">
        <v>30</v>
      </c>
      <c r="F91" s="303"/>
      <c r="G91" s="303"/>
      <c r="H91" s="303" t="s">
        <v>642</v>
      </c>
      <c r="I91" s="464" t="s">
        <v>386</v>
      </c>
      <c r="J91" s="322">
        <f t="shared" ref="J91" si="65">SUM(K91:N91)</f>
        <v>3000</v>
      </c>
      <c r="K91" s="321">
        <v>3000</v>
      </c>
      <c r="L91" s="321"/>
      <c r="M91" s="321">
        <v>0</v>
      </c>
      <c r="N91" s="321">
        <v>0</v>
      </c>
      <c r="O91" s="321"/>
      <c r="P91" s="321">
        <v>2901.1880000000001</v>
      </c>
      <c r="Q91" s="321">
        <v>2901</v>
      </c>
      <c r="R91" s="321">
        <v>2901</v>
      </c>
      <c r="S91" s="321">
        <v>2500</v>
      </c>
      <c r="T91" s="321">
        <v>400</v>
      </c>
      <c r="U91" s="484"/>
      <c r="V91" s="498"/>
      <c r="W91" s="484"/>
      <c r="X91" s="486">
        <f>S91/J91*100</f>
        <v>83.333333333333343</v>
      </c>
      <c r="Y91" s="322">
        <f t="shared" ref="Y91" si="66">R91-S91</f>
        <v>401</v>
      </c>
      <c r="Z91" s="487">
        <f>T91</f>
        <v>400</v>
      </c>
      <c r="AA91" s="488">
        <f>R91-S91-T91</f>
        <v>1</v>
      </c>
      <c r="AB91" s="489">
        <f t="shared" ref="AB91" si="67">Y91-Z91-AA91</f>
        <v>0</v>
      </c>
      <c r="AC91" s="593">
        <v>1</v>
      </c>
      <c r="AD91" s="593">
        <v>1</v>
      </c>
      <c r="AE91" s="593"/>
      <c r="AF91" s="565">
        <f>T91/R91</f>
        <v>0.13788348845225784</v>
      </c>
      <c r="AH91" s="561">
        <f t="shared" ref="AH91" si="68">R91-S91-T91</f>
        <v>1</v>
      </c>
      <c r="AM91" s="561">
        <f t="shared" ref="AM91" si="69">R91*0.3</f>
        <v>870.3</v>
      </c>
    </row>
    <row r="92" spans="1:43" ht="16.2" x14ac:dyDescent="0.3">
      <c r="B92" s="462" t="s">
        <v>385</v>
      </c>
      <c r="C92" s="458" t="s">
        <v>892</v>
      </c>
      <c r="D92" s="303"/>
      <c r="E92" s="303"/>
      <c r="F92" s="303"/>
      <c r="G92" s="303"/>
      <c r="H92" s="303"/>
      <c r="I92" s="464"/>
      <c r="J92" s="322"/>
      <c r="K92" s="321"/>
      <c r="L92" s="321"/>
      <c r="M92" s="321"/>
      <c r="N92" s="321"/>
      <c r="O92" s="321"/>
      <c r="P92" s="473">
        <f>SUM(P93:P95)</f>
        <v>8080</v>
      </c>
      <c r="Q92" s="473">
        <f t="shared" ref="Q92:T92" si="70">SUM(Q93:Q95)</f>
        <v>6280</v>
      </c>
      <c r="R92" s="473">
        <f t="shared" si="70"/>
        <v>6280</v>
      </c>
      <c r="S92" s="473">
        <f t="shared" si="70"/>
        <v>0</v>
      </c>
      <c r="T92" s="473">
        <f t="shared" si="70"/>
        <v>690</v>
      </c>
      <c r="U92" s="484"/>
      <c r="V92" s="498"/>
      <c r="W92" s="484"/>
      <c r="X92" s="486"/>
      <c r="Y92" s="322">
        <f t="shared" si="44"/>
        <v>6280</v>
      </c>
      <c r="Z92" s="487"/>
      <c r="AA92" s="488"/>
      <c r="AB92" s="489"/>
      <c r="AC92" s="593"/>
      <c r="AD92" s="599"/>
      <c r="AE92" s="600"/>
      <c r="AF92" s="568"/>
      <c r="AH92" s="561">
        <f t="shared" si="45"/>
        <v>5590</v>
      </c>
      <c r="AM92" s="561">
        <f t="shared" si="39"/>
        <v>1884</v>
      </c>
    </row>
    <row r="93" spans="1:43" ht="31.2" x14ac:dyDescent="0.3">
      <c r="A93" s="464" t="s">
        <v>664</v>
      </c>
      <c r="B93" s="464" t="s">
        <v>45</v>
      </c>
      <c r="C93" s="704" t="s">
        <v>669</v>
      </c>
      <c r="D93" s="705" t="s">
        <v>717</v>
      </c>
      <c r="E93" s="303" t="s">
        <v>30</v>
      </c>
      <c r="F93" s="303"/>
      <c r="G93" s="303"/>
      <c r="H93" s="705" t="s">
        <v>643</v>
      </c>
      <c r="I93" s="713" t="s">
        <v>918</v>
      </c>
      <c r="J93" s="322">
        <f t="shared" si="63"/>
        <v>3000</v>
      </c>
      <c r="K93" s="321">
        <v>3000</v>
      </c>
      <c r="L93" s="321"/>
      <c r="M93" s="321">
        <v>0</v>
      </c>
      <c r="N93" s="321">
        <v>0</v>
      </c>
      <c r="O93" s="321"/>
      <c r="P93" s="321">
        <v>1480</v>
      </c>
      <c r="Q93" s="321">
        <v>1480</v>
      </c>
      <c r="R93" s="321">
        <v>1480</v>
      </c>
      <c r="S93" s="321"/>
      <c r="T93" s="321">
        <v>450</v>
      </c>
      <c r="U93" s="467" t="s">
        <v>795</v>
      </c>
      <c r="V93" s="498"/>
      <c r="W93" s="484"/>
      <c r="X93" s="486">
        <f>S93/J93*100</f>
        <v>0</v>
      </c>
      <c r="Y93" s="322">
        <f t="shared" si="44"/>
        <v>1480</v>
      </c>
      <c r="Z93" s="487">
        <f>T93</f>
        <v>450</v>
      </c>
      <c r="AA93" s="488">
        <f>R93-S93-T93</f>
        <v>1030</v>
      </c>
      <c r="AB93" s="489">
        <f t="shared" si="64"/>
        <v>0</v>
      </c>
      <c r="AC93" s="593">
        <v>1</v>
      </c>
      <c r="AD93" s="593">
        <v>1</v>
      </c>
      <c r="AE93" s="593"/>
      <c r="AF93" s="565">
        <f>T93/R93</f>
        <v>0.30405405405405406</v>
      </c>
      <c r="AH93" s="561">
        <f t="shared" si="45"/>
        <v>1030</v>
      </c>
      <c r="AM93" s="561">
        <f t="shared" si="39"/>
        <v>444</v>
      </c>
    </row>
    <row r="94" spans="1:43" ht="55.8" customHeight="1" x14ac:dyDescent="0.3">
      <c r="B94" s="464" t="s">
        <v>45</v>
      </c>
      <c r="C94" s="423" t="s">
        <v>881</v>
      </c>
      <c r="D94" s="303" t="s">
        <v>935</v>
      </c>
      <c r="E94" s="303" t="s">
        <v>30</v>
      </c>
      <c r="F94" s="323" t="s">
        <v>1025</v>
      </c>
      <c r="G94" s="303"/>
      <c r="H94" s="323" t="s">
        <v>1025</v>
      </c>
      <c r="I94" s="464" t="s">
        <v>918</v>
      </c>
      <c r="J94" s="322"/>
      <c r="K94" s="321"/>
      <c r="L94" s="321"/>
      <c r="M94" s="321"/>
      <c r="N94" s="321"/>
      <c r="O94" s="321"/>
      <c r="P94" s="321">
        <v>3600</v>
      </c>
      <c r="Q94" s="321">
        <v>1800</v>
      </c>
      <c r="R94" s="321">
        <v>1800</v>
      </c>
      <c r="S94" s="321"/>
      <c r="T94" s="321">
        <v>140</v>
      </c>
      <c r="U94" s="438" t="s">
        <v>1026</v>
      </c>
      <c r="V94" s="498"/>
      <c r="W94" s="484"/>
      <c r="X94" s="486"/>
      <c r="Y94" s="322"/>
      <c r="Z94" s="487"/>
      <c r="AA94" s="488"/>
      <c r="AB94" s="489"/>
      <c r="AC94" s="593"/>
      <c r="AD94" s="593"/>
      <c r="AE94" s="593"/>
      <c r="AH94" s="561"/>
      <c r="AM94" s="561">
        <f>P94*0.04</f>
        <v>144</v>
      </c>
    </row>
    <row r="95" spans="1:43" ht="46.8" x14ac:dyDescent="0.3">
      <c r="A95" s="464" t="s">
        <v>865</v>
      </c>
      <c r="B95" s="464" t="s">
        <v>45</v>
      </c>
      <c r="C95" s="704" t="s">
        <v>867</v>
      </c>
      <c r="D95" s="303" t="s">
        <v>935</v>
      </c>
      <c r="E95" s="303" t="s">
        <v>30</v>
      </c>
      <c r="F95" s="303"/>
      <c r="G95" s="303"/>
      <c r="H95" s="705" t="s">
        <v>875</v>
      </c>
      <c r="I95" s="713" t="s">
        <v>918</v>
      </c>
      <c r="J95" s="322">
        <f t="shared" si="63"/>
        <v>2000</v>
      </c>
      <c r="K95" s="321">
        <v>2000</v>
      </c>
      <c r="L95" s="321"/>
      <c r="M95" s="321">
        <v>0</v>
      </c>
      <c r="N95" s="321">
        <v>0</v>
      </c>
      <c r="O95" s="321"/>
      <c r="P95" s="321">
        <v>3000</v>
      </c>
      <c r="Q95" s="321">
        <v>3000</v>
      </c>
      <c r="R95" s="321">
        <v>3000</v>
      </c>
      <c r="S95" s="321"/>
      <c r="T95" s="321">
        <v>100</v>
      </c>
      <c r="U95" s="484" t="s">
        <v>901</v>
      </c>
      <c r="V95" s="498" t="s">
        <v>795</v>
      </c>
      <c r="W95" s="484"/>
      <c r="X95" s="486">
        <f>S95/J95*100</f>
        <v>0</v>
      </c>
      <c r="Y95" s="322">
        <f t="shared" si="44"/>
        <v>3000</v>
      </c>
      <c r="Z95" s="487">
        <f>T95</f>
        <v>100</v>
      </c>
      <c r="AA95" s="488">
        <f>R95-S95-T95</f>
        <v>2900</v>
      </c>
      <c r="AB95" s="489">
        <f t="shared" si="64"/>
        <v>0</v>
      </c>
      <c r="AC95" s="593">
        <v>1</v>
      </c>
      <c r="AD95" s="593">
        <v>1</v>
      </c>
      <c r="AE95" s="593">
        <v>1</v>
      </c>
      <c r="AF95" s="565">
        <f>T95/R95</f>
        <v>3.3333333333333333E-2</v>
      </c>
      <c r="AH95" s="561">
        <f t="shared" si="45"/>
        <v>2900</v>
      </c>
      <c r="AM95" s="561">
        <f t="shared" si="39"/>
        <v>900</v>
      </c>
    </row>
    <row r="96" spans="1:43" s="521" customFormat="1" x14ac:dyDescent="0.3">
      <c r="A96" s="387"/>
      <c r="B96" s="387">
        <v>8</v>
      </c>
      <c r="C96" s="455" t="s">
        <v>34</v>
      </c>
      <c r="D96" s="453"/>
      <c r="E96" s="387"/>
      <c r="F96" s="387"/>
      <c r="G96" s="387"/>
      <c r="H96" s="456"/>
      <c r="I96" s="528"/>
      <c r="J96" s="322">
        <f t="shared" si="63"/>
        <v>0</v>
      </c>
      <c r="K96" s="322">
        <f>SUM(K99:K101)</f>
        <v>0</v>
      </c>
      <c r="L96" s="322"/>
      <c r="M96" s="322">
        <f>SUM(M99:M101)</f>
        <v>0</v>
      </c>
      <c r="N96" s="322">
        <f>SUM(N99:N101)</f>
        <v>0</v>
      </c>
      <c r="O96" s="322"/>
      <c r="P96" s="322">
        <f>P97+P99</f>
        <v>15850</v>
      </c>
      <c r="Q96" s="322">
        <f>Q97+Q99</f>
        <v>6391</v>
      </c>
      <c r="R96" s="322">
        <f>R97+R99</f>
        <v>6391</v>
      </c>
      <c r="S96" s="322">
        <f>S97+S99</f>
        <v>1300</v>
      </c>
      <c r="T96" s="322">
        <f>T97+T99</f>
        <v>736</v>
      </c>
      <c r="U96" s="529"/>
      <c r="V96" s="530"/>
      <c r="W96" s="533"/>
      <c r="X96" s="486" t="e">
        <f>S96/J96*100</f>
        <v>#DIV/0!</v>
      </c>
      <c r="Y96" s="322">
        <f t="shared" si="44"/>
        <v>5091</v>
      </c>
      <c r="Z96" s="487">
        <f>T96</f>
        <v>736</v>
      </c>
      <c r="AA96" s="488">
        <f>R96-S96-T96</f>
        <v>4355</v>
      </c>
      <c r="AB96" s="489">
        <f t="shared" ref="AB96" si="71">Y96-Z96-AA96</f>
        <v>0</v>
      </c>
      <c r="AC96" s="593"/>
      <c r="AD96" s="600"/>
      <c r="AE96" s="600"/>
      <c r="AF96" s="565">
        <f>T96/R96</f>
        <v>0.11516194648724769</v>
      </c>
      <c r="AH96" s="561">
        <f t="shared" ref="AH96:AH127" si="72">R96-S96-T96</f>
        <v>4355</v>
      </c>
      <c r="AM96" s="561">
        <f t="shared" si="39"/>
        <v>1917.3</v>
      </c>
      <c r="AQ96" s="583"/>
    </row>
    <row r="97" spans="1:43" s="521" customFormat="1" ht="16.2" x14ac:dyDescent="0.3">
      <c r="A97" s="387"/>
      <c r="B97" s="462" t="s">
        <v>385</v>
      </c>
      <c r="C97" s="458" t="s">
        <v>891</v>
      </c>
      <c r="D97" s="453"/>
      <c r="E97" s="387"/>
      <c r="F97" s="387"/>
      <c r="G97" s="387"/>
      <c r="H97" s="456"/>
      <c r="I97" s="528"/>
      <c r="J97" s="322"/>
      <c r="K97" s="322"/>
      <c r="L97" s="322"/>
      <c r="M97" s="322"/>
      <c r="N97" s="322"/>
      <c r="O97" s="322"/>
      <c r="P97" s="473">
        <f>SUM(P98:P98)</f>
        <v>1736</v>
      </c>
      <c r="Q97" s="473">
        <f>SUM(Q98:Q98)</f>
        <v>1736</v>
      </c>
      <c r="R97" s="473">
        <f>SUM(R98:R98)</f>
        <v>1736</v>
      </c>
      <c r="S97" s="473">
        <f>SUM(S98:S98)</f>
        <v>1300</v>
      </c>
      <c r="T97" s="473">
        <f>SUM(T98:T98)</f>
        <v>436</v>
      </c>
      <c r="U97" s="529"/>
      <c r="V97" s="530"/>
      <c r="W97" s="533"/>
      <c r="X97" s="486"/>
      <c r="Y97" s="322">
        <f t="shared" si="44"/>
        <v>436</v>
      </c>
      <c r="Z97" s="487"/>
      <c r="AA97" s="488"/>
      <c r="AB97" s="489"/>
      <c r="AC97" s="593"/>
      <c r="AD97" s="600"/>
      <c r="AE97" s="600"/>
      <c r="AF97" s="565"/>
      <c r="AH97" s="561">
        <f t="shared" si="72"/>
        <v>0</v>
      </c>
      <c r="AM97" s="561">
        <f t="shared" si="39"/>
        <v>520.79999999999995</v>
      </c>
    </row>
    <row r="98" spans="1:43" ht="31.2" x14ac:dyDescent="0.3">
      <c r="A98" s="464" t="s">
        <v>865</v>
      </c>
      <c r="B98" s="464" t="s">
        <v>45</v>
      </c>
      <c r="C98" s="457" t="s">
        <v>869</v>
      </c>
      <c r="D98" s="303" t="s">
        <v>935</v>
      </c>
      <c r="E98" s="303" t="s">
        <v>34</v>
      </c>
      <c r="F98" s="303"/>
      <c r="G98" s="303"/>
      <c r="H98" s="303" t="s">
        <v>868</v>
      </c>
      <c r="I98" s="464" t="s">
        <v>386</v>
      </c>
      <c r="J98" s="322">
        <f t="shared" ref="J98" si="73">SUM(K98:N98)</f>
        <v>2400</v>
      </c>
      <c r="K98" s="321">
        <v>2400</v>
      </c>
      <c r="L98" s="321"/>
      <c r="M98" s="321">
        <v>0</v>
      </c>
      <c r="N98" s="321">
        <v>0</v>
      </c>
      <c r="O98" s="321"/>
      <c r="P98" s="321">
        <v>1736</v>
      </c>
      <c r="Q98" s="321">
        <v>1736</v>
      </c>
      <c r="R98" s="321">
        <v>1736</v>
      </c>
      <c r="S98" s="321">
        <v>1300</v>
      </c>
      <c r="T98" s="321">
        <f>R98-S98</f>
        <v>436</v>
      </c>
      <c r="U98" s="491"/>
      <c r="V98" s="500"/>
      <c r="W98" s="484"/>
      <c r="X98" s="486">
        <f>S98/J98*100</f>
        <v>54.166666666666664</v>
      </c>
      <c r="Y98" s="322">
        <f t="shared" ref="Y98" si="74">R98-S98</f>
        <v>436</v>
      </c>
      <c r="Z98" s="487">
        <f>T98</f>
        <v>436</v>
      </c>
      <c r="AA98" s="488">
        <f>R98-S98-T98</f>
        <v>0</v>
      </c>
      <c r="AB98" s="489">
        <f>Y98-Z98-AA98</f>
        <v>0</v>
      </c>
      <c r="AC98" s="593">
        <v>1</v>
      </c>
      <c r="AD98" s="599">
        <v>1</v>
      </c>
      <c r="AE98" s="600"/>
      <c r="AF98" s="565">
        <f t="shared" ref="AF98" si="75">T98/R98</f>
        <v>0.25115207373271892</v>
      </c>
      <c r="AH98" s="561">
        <f t="shared" ref="AH98" si="76">R98-S98-T98</f>
        <v>0</v>
      </c>
      <c r="AM98" s="561">
        <f t="shared" ref="AM98" si="77">R98*0.3</f>
        <v>520.79999999999995</v>
      </c>
    </row>
    <row r="99" spans="1:43" ht="16.2" x14ac:dyDescent="0.3">
      <c r="A99" s="564"/>
      <c r="B99" s="462" t="s">
        <v>385</v>
      </c>
      <c r="C99" s="458" t="s">
        <v>892</v>
      </c>
      <c r="D99" s="303"/>
      <c r="E99" s="303"/>
      <c r="F99" s="303"/>
      <c r="G99" s="303"/>
      <c r="H99" s="303"/>
      <c r="I99" s="464"/>
      <c r="J99" s="322">
        <f t="shared" si="63"/>
        <v>0</v>
      </c>
      <c r="K99" s="321"/>
      <c r="L99" s="321"/>
      <c r="M99" s="321"/>
      <c r="N99" s="321"/>
      <c r="O99" s="321"/>
      <c r="P99" s="473">
        <f>SUM(P100:P101)</f>
        <v>14114</v>
      </c>
      <c r="Q99" s="473">
        <f t="shared" ref="Q99:T99" si="78">SUM(Q100:Q101)</f>
        <v>4655</v>
      </c>
      <c r="R99" s="473">
        <f t="shared" si="78"/>
        <v>4655</v>
      </c>
      <c r="S99" s="473">
        <f t="shared" si="78"/>
        <v>0</v>
      </c>
      <c r="T99" s="473">
        <f t="shared" si="78"/>
        <v>300</v>
      </c>
      <c r="U99" s="484"/>
      <c r="V99" s="498"/>
      <c r="W99" s="484"/>
      <c r="X99" s="486"/>
      <c r="Y99" s="322">
        <f t="shared" si="44"/>
        <v>4655</v>
      </c>
      <c r="Z99" s="487"/>
      <c r="AA99" s="488"/>
      <c r="AB99" s="489"/>
      <c r="AC99" s="593"/>
      <c r="AD99" s="599"/>
      <c r="AE99" s="600"/>
      <c r="AF99" s="565">
        <f t="shared" ref="AF99:AF109" si="79">T99/R99</f>
        <v>6.4446831364124602E-2</v>
      </c>
      <c r="AH99" s="561">
        <f t="shared" si="72"/>
        <v>4355</v>
      </c>
      <c r="AM99" s="561">
        <f t="shared" si="39"/>
        <v>1396.5</v>
      </c>
    </row>
    <row r="100" spans="1:43" ht="46.8" x14ac:dyDescent="0.3">
      <c r="A100" s="464" t="s">
        <v>664</v>
      </c>
      <c r="B100" s="464" t="s">
        <v>45</v>
      </c>
      <c r="C100" s="704" t="s">
        <v>870</v>
      </c>
      <c r="D100" s="303" t="s">
        <v>935</v>
      </c>
      <c r="E100" s="303" t="s">
        <v>34</v>
      </c>
      <c r="F100" s="303"/>
      <c r="G100" s="303"/>
      <c r="H100" s="705" t="s">
        <v>1027</v>
      </c>
      <c r="I100" s="713" t="s">
        <v>918</v>
      </c>
      <c r="J100" s="322"/>
      <c r="K100" s="321"/>
      <c r="L100" s="321"/>
      <c r="M100" s="321"/>
      <c r="N100" s="321"/>
      <c r="O100" s="321"/>
      <c r="P100" s="321">
        <v>3500</v>
      </c>
      <c r="Q100" s="321">
        <v>3500</v>
      </c>
      <c r="R100" s="321">
        <v>3500</v>
      </c>
      <c r="S100" s="321"/>
      <c r="T100" s="321"/>
      <c r="U100" s="491"/>
      <c r="V100" s="500"/>
      <c r="W100" s="484"/>
      <c r="X100" s="486" t="e">
        <f>S100/J100*100</f>
        <v>#DIV/0!</v>
      </c>
      <c r="Y100" s="322">
        <f t="shared" si="44"/>
        <v>3500</v>
      </c>
      <c r="Z100" s="487">
        <f>T100</f>
        <v>0</v>
      </c>
      <c r="AA100" s="488">
        <f>R100-S100-T100</f>
        <v>3500</v>
      </c>
      <c r="AB100" s="489">
        <f t="shared" ref="AB100:AB136" si="80">Y100-Z100-AA100</f>
        <v>0</v>
      </c>
      <c r="AC100" s="593">
        <v>1</v>
      </c>
      <c r="AD100" s="599">
        <v>1</v>
      </c>
      <c r="AE100" s="600"/>
      <c r="AF100" s="565">
        <f t="shared" si="79"/>
        <v>0</v>
      </c>
      <c r="AH100" s="561">
        <f t="shared" si="72"/>
        <v>3500</v>
      </c>
      <c r="AM100" s="561">
        <f t="shared" si="39"/>
        <v>1050</v>
      </c>
    </row>
    <row r="101" spans="1:43" ht="31.2" x14ac:dyDescent="0.3">
      <c r="A101" s="464" t="s">
        <v>865</v>
      </c>
      <c r="B101" s="464" t="s">
        <v>45</v>
      </c>
      <c r="C101" s="423" t="s">
        <v>1028</v>
      </c>
      <c r="D101" s="303" t="s">
        <v>935</v>
      </c>
      <c r="E101" s="303" t="s">
        <v>34</v>
      </c>
      <c r="F101" s="303"/>
      <c r="G101" s="303"/>
      <c r="H101" s="323" t="s">
        <v>1029</v>
      </c>
      <c r="I101" s="713" t="s">
        <v>918</v>
      </c>
      <c r="J101" s="322"/>
      <c r="K101" s="321"/>
      <c r="L101" s="321"/>
      <c r="M101" s="321"/>
      <c r="N101" s="321"/>
      <c r="O101" s="321"/>
      <c r="P101" s="321">
        <v>10614</v>
      </c>
      <c r="Q101" s="321">
        <v>1155</v>
      </c>
      <c r="R101" s="321">
        <v>1155</v>
      </c>
      <c r="S101" s="321"/>
      <c r="T101" s="321">
        <v>300</v>
      </c>
      <c r="U101" s="484" t="s">
        <v>901</v>
      </c>
      <c r="V101" s="500"/>
      <c r="W101" s="484"/>
      <c r="X101" s="486" t="e">
        <f>S101/J101*100</f>
        <v>#DIV/0!</v>
      </c>
      <c r="Y101" s="322">
        <f t="shared" si="44"/>
        <v>1155</v>
      </c>
      <c r="Z101" s="487">
        <f>T101</f>
        <v>300</v>
      </c>
      <c r="AA101" s="488">
        <f>R101-S101-T101</f>
        <v>855</v>
      </c>
      <c r="AB101" s="489">
        <f>Y101-Z101-AA101</f>
        <v>0</v>
      </c>
      <c r="AC101" s="593">
        <v>1</v>
      </c>
      <c r="AD101" s="599">
        <v>1</v>
      </c>
      <c r="AE101" s="600"/>
      <c r="AF101" s="565">
        <f t="shared" si="79"/>
        <v>0.25974025974025972</v>
      </c>
      <c r="AH101" s="561">
        <f t="shared" si="72"/>
        <v>855</v>
      </c>
      <c r="AM101" s="561">
        <f t="shared" si="39"/>
        <v>346.5</v>
      </c>
    </row>
    <row r="102" spans="1:43" s="521" customFormat="1" x14ac:dyDescent="0.3">
      <c r="A102" s="387"/>
      <c r="B102" s="387">
        <v>9</v>
      </c>
      <c r="C102" s="455" t="s">
        <v>37</v>
      </c>
      <c r="D102" s="453"/>
      <c r="E102" s="387"/>
      <c r="F102" s="387"/>
      <c r="G102" s="387"/>
      <c r="H102" s="482"/>
      <c r="I102" s="528"/>
      <c r="J102" s="322">
        <f t="shared" si="63"/>
        <v>2500</v>
      </c>
      <c r="K102" s="322">
        <f>SUM(K104:K104)</f>
        <v>2500</v>
      </c>
      <c r="L102" s="322">
        <f>SUM(L104:L104)</f>
        <v>0</v>
      </c>
      <c r="M102" s="322">
        <f>SUM(M104:M104)</f>
        <v>0</v>
      </c>
      <c r="N102" s="322">
        <f>SUM(N104:N104)</f>
        <v>0</v>
      </c>
      <c r="O102" s="322"/>
      <c r="P102" s="322">
        <f>P103+P105</f>
        <v>9650</v>
      </c>
      <c r="Q102" s="322">
        <f>Q103+Q105</f>
        <v>9650</v>
      </c>
      <c r="R102" s="322">
        <f>R103+R105</f>
        <v>9650</v>
      </c>
      <c r="S102" s="322">
        <f>S103+S105</f>
        <v>2000</v>
      </c>
      <c r="T102" s="322">
        <f>T103+T105</f>
        <v>2800</v>
      </c>
      <c r="U102" s="529"/>
      <c r="V102" s="530"/>
      <c r="W102" s="533"/>
      <c r="X102" s="486">
        <f>S102/J102*100</f>
        <v>80</v>
      </c>
      <c r="Y102" s="322">
        <f t="shared" si="44"/>
        <v>7650</v>
      </c>
      <c r="Z102" s="487">
        <f>T102</f>
        <v>2800</v>
      </c>
      <c r="AA102" s="488">
        <f>R102-S102-T102</f>
        <v>4850</v>
      </c>
      <c r="AB102" s="489">
        <f t="shared" si="80"/>
        <v>0</v>
      </c>
      <c r="AC102" s="593"/>
      <c r="AD102" s="600"/>
      <c r="AE102" s="600"/>
      <c r="AF102" s="565">
        <f t="shared" si="79"/>
        <v>0.29015544041450775</v>
      </c>
      <c r="AH102" s="561">
        <f t="shared" si="72"/>
        <v>4850</v>
      </c>
      <c r="AM102" s="561">
        <f t="shared" si="39"/>
        <v>2895</v>
      </c>
      <c r="AQ102" s="583"/>
    </row>
    <row r="103" spans="1:43" s="483" customFormat="1" ht="16.2" x14ac:dyDescent="0.3">
      <c r="A103" s="462"/>
      <c r="B103" s="462" t="s">
        <v>385</v>
      </c>
      <c r="C103" s="458" t="s">
        <v>891</v>
      </c>
      <c r="D103" s="459"/>
      <c r="E103" s="462"/>
      <c r="F103" s="462"/>
      <c r="G103" s="462"/>
      <c r="H103" s="478"/>
      <c r="I103" s="462"/>
      <c r="J103" s="322">
        <f t="shared" si="63"/>
        <v>0</v>
      </c>
      <c r="K103" s="473"/>
      <c r="L103" s="473"/>
      <c r="M103" s="473"/>
      <c r="N103" s="473"/>
      <c r="O103" s="473"/>
      <c r="P103" s="473">
        <f>SUM(P104:P104)</f>
        <v>2900</v>
      </c>
      <c r="Q103" s="473">
        <f>SUM(Q104:Q104)</f>
        <v>2900</v>
      </c>
      <c r="R103" s="473">
        <f>SUM(R104:R104)</f>
        <v>2900</v>
      </c>
      <c r="S103" s="473">
        <f>SUM(S104:S104)</f>
        <v>2000</v>
      </c>
      <c r="T103" s="473">
        <f>SUM(T104:T104)</f>
        <v>900</v>
      </c>
      <c r="U103" s="534"/>
      <c r="V103" s="535"/>
      <c r="W103" s="474"/>
      <c r="X103" s="475"/>
      <c r="Y103" s="322">
        <f t="shared" si="44"/>
        <v>900</v>
      </c>
      <c r="Z103" s="473"/>
      <c r="AA103" s="476"/>
      <c r="AB103" s="544"/>
      <c r="AC103" s="596"/>
      <c r="AD103" s="596"/>
      <c r="AE103" s="596"/>
      <c r="AF103" s="565">
        <f t="shared" si="79"/>
        <v>0.31034482758620691</v>
      </c>
      <c r="AH103" s="561">
        <f t="shared" si="72"/>
        <v>0</v>
      </c>
      <c r="AM103" s="561">
        <f t="shared" si="39"/>
        <v>870</v>
      </c>
    </row>
    <row r="104" spans="1:43" ht="46.8" x14ac:dyDescent="0.3">
      <c r="A104" s="464" t="s">
        <v>664</v>
      </c>
      <c r="B104" s="464" t="s">
        <v>45</v>
      </c>
      <c r="C104" s="457" t="s">
        <v>205</v>
      </c>
      <c r="D104" s="303" t="s">
        <v>935</v>
      </c>
      <c r="E104" s="303" t="s">
        <v>37</v>
      </c>
      <c r="F104" s="303"/>
      <c r="G104" s="303"/>
      <c r="H104" s="303" t="s">
        <v>875</v>
      </c>
      <c r="I104" s="464" t="s">
        <v>386</v>
      </c>
      <c r="J104" s="322">
        <f t="shared" si="63"/>
        <v>2500</v>
      </c>
      <c r="K104" s="321">
        <v>2500</v>
      </c>
      <c r="L104" s="321"/>
      <c r="M104" s="321">
        <v>0</v>
      </c>
      <c r="N104" s="321">
        <v>0</v>
      </c>
      <c r="O104" s="321"/>
      <c r="P104" s="321">
        <v>2900</v>
      </c>
      <c r="Q104" s="321">
        <v>2900</v>
      </c>
      <c r="R104" s="321">
        <v>2900</v>
      </c>
      <c r="S104" s="321">
        <v>2000</v>
      </c>
      <c r="T104" s="321">
        <f>R104-S104</f>
        <v>900</v>
      </c>
      <c r="U104" s="484"/>
      <c r="V104" s="498"/>
      <c r="W104" s="484"/>
      <c r="X104" s="486">
        <f>S104/J104*100</f>
        <v>80</v>
      </c>
      <c r="Y104" s="322">
        <f t="shared" si="44"/>
        <v>900</v>
      </c>
      <c r="Z104" s="487">
        <f>T104</f>
        <v>900</v>
      </c>
      <c r="AA104" s="488">
        <f>R104-S104-T104</f>
        <v>0</v>
      </c>
      <c r="AB104" s="489">
        <f t="shared" si="80"/>
        <v>0</v>
      </c>
      <c r="AC104" s="593">
        <v>1</v>
      </c>
      <c r="AD104" s="593">
        <v>1</v>
      </c>
      <c r="AE104" s="593"/>
      <c r="AF104" s="565">
        <f t="shared" si="79"/>
        <v>0.31034482758620691</v>
      </c>
      <c r="AH104" s="561">
        <f t="shared" si="72"/>
        <v>0</v>
      </c>
      <c r="AM104" s="561">
        <f t="shared" si="39"/>
        <v>870</v>
      </c>
    </row>
    <row r="105" spans="1:43" ht="16.2" x14ac:dyDescent="0.3">
      <c r="B105" s="464" t="s">
        <v>385</v>
      </c>
      <c r="C105" s="458" t="s">
        <v>892</v>
      </c>
      <c r="D105" s="303"/>
      <c r="E105" s="303"/>
      <c r="F105" s="303"/>
      <c r="G105" s="303"/>
      <c r="H105" s="303"/>
      <c r="I105" s="464"/>
      <c r="J105" s="322"/>
      <c r="K105" s="321"/>
      <c r="L105" s="321"/>
      <c r="M105" s="321"/>
      <c r="N105" s="321"/>
      <c r="O105" s="321"/>
      <c r="P105" s="473">
        <f>SUM(P106:P108)</f>
        <v>6750</v>
      </c>
      <c r="Q105" s="473">
        <f t="shared" ref="Q105:T105" si="81">SUM(Q106:Q108)</f>
        <v>6750</v>
      </c>
      <c r="R105" s="473">
        <f t="shared" si="81"/>
        <v>6750</v>
      </c>
      <c r="S105" s="473">
        <f t="shared" si="81"/>
        <v>0</v>
      </c>
      <c r="T105" s="473">
        <f t="shared" si="81"/>
        <v>1900</v>
      </c>
      <c r="U105" s="467"/>
      <c r="V105" s="498"/>
      <c r="W105" s="303"/>
      <c r="X105" s="486"/>
      <c r="Y105" s="322"/>
      <c r="Z105" s="487"/>
      <c r="AA105" s="488"/>
      <c r="AB105" s="489"/>
      <c r="AC105" s="593"/>
      <c r="AD105" s="593"/>
      <c r="AE105" s="593"/>
      <c r="AH105" s="561"/>
      <c r="AM105" s="561">
        <f t="shared" si="39"/>
        <v>2025</v>
      </c>
    </row>
    <row r="106" spans="1:43" ht="31.2" x14ac:dyDescent="0.3">
      <c r="B106" s="464" t="s">
        <v>45</v>
      </c>
      <c r="C106" s="704" t="s">
        <v>364</v>
      </c>
      <c r="D106" s="303" t="s">
        <v>935</v>
      </c>
      <c r="E106" s="303" t="s">
        <v>37</v>
      </c>
      <c r="F106" s="303"/>
      <c r="G106" s="303"/>
      <c r="H106" s="705" t="s">
        <v>1030</v>
      </c>
      <c r="I106" s="716" t="s">
        <v>918</v>
      </c>
      <c r="J106" s="322"/>
      <c r="K106" s="321"/>
      <c r="L106" s="321"/>
      <c r="M106" s="321"/>
      <c r="N106" s="321"/>
      <c r="O106" s="321"/>
      <c r="P106" s="321">
        <v>3750</v>
      </c>
      <c r="Q106" s="321">
        <v>3750</v>
      </c>
      <c r="R106" s="321">
        <v>3750</v>
      </c>
      <c r="S106" s="321"/>
      <c r="T106" s="321">
        <v>1000</v>
      </c>
      <c r="U106" s="467"/>
      <c r="V106" s="498"/>
      <c r="W106" s="303"/>
      <c r="X106" s="486"/>
      <c r="Y106" s="322"/>
      <c r="Z106" s="487"/>
      <c r="AA106" s="488"/>
      <c r="AB106" s="489"/>
      <c r="AC106" s="593"/>
      <c r="AD106" s="593"/>
      <c r="AE106" s="593"/>
      <c r="AH106" s="561"/>
      <c r="AM106" s="561">
        <f t="shared" si="39"/>
        <v>1125</v>
      </c>
    </row>
    <row r="107" spans="1:43" ht="62.4" x14ac:dyDescent="0.3">
      <c r="B107" s="464" t="s">
        <v>45</v>
      </c>
      <c r="C107" s="704" t="s">
        <v>207</v>
      </c>
      <c r="D107" s="303" t="s">
        <v>935</v>
      </c>
      <c r="E107" s="303" t="s">
        <v>37</v>
      </c>
      <c r="F107" s="303"/>
      <c r="G107" s="303"/>
      <c r="H107" s="705" t="s">
        <v>920</v>
      </c>
      <c r="I107" s="716" t="s">
        <v>918</v>
      </c>
      <c r="J107" s="322"/>
      <c r="K107" s="321"/>
      <c r="L107" s="321"/>
      <c r="M107" s="321"/>
      <c r="N107" s="321"/>
      <c r="O107" s="321"/>
      <c r="P107" s="321">
        <v>1800</v>
      </c>
      <c r="Q107" s="321">
        <v>1800</v>
      </c>
      <c r="R107" s="321">
        <v>1800</v>
      </c>
      <c r="S107" s="321"/>
      <c r="T107" s="321">
        <v>500</v>
      </c>
      <c r="U107" s="467"/>
      <c r="V107" s="498"/>
      <c r="W107" s="303"/>
      <c r="X107" s="486"/>
      <c r="Y107" s="322"/>
      <c r="Z107" s="487"/>
      <c r="AA107" s="488"/>
      <c r="AB107" s="489"/>
      <c r="AC107" s="593"/>
      <c r="AD107" s="593"/>
      <c r="AE107" s="593"/>
      <c r="AH107" s="561"/>
      <c r="AM107" s="561">
        <f t="shared" si="39"/>
        <v>540</v>
      </c>
    </row>
    <row r="108" spans="1:43" ht="46.8" x14ac:dyDescent="0.3">
      <c r="B108" s="464" t="s">
        <v>45</v>
      </c>
      <c r="C108" s="715" t="s">
        <v>798</v>
      </c>
      <c r="D108" s="577" t="s">
        <v>727</v>
      </c>
      <c r="E108" s="303" t="s">
        <v>37</v>
      </c>
      <c r="F108" s="303"/>
      <c r="G108" s="303"/>
      <c r="H108" s="577" t="s">
        <v>1031</v>
      </c>
      <c r="I108" s="577" t="s">
        <v>918</v>
      </c>
      <c r="J108" s="322"/>
      <c r="K108" s="321"/>
      <c r="L108" s="321"/>
      <c r="M108" s="321"/>
      <c r="N108" s="321"/>
      <c r="O108" s="321"/>
      <c r="P108" s="321">
        <v>1200</v>
      </c>
      <c r="Q108" s="321">
        <v>1200</v>
      </c>
      <c r="R108" s="321">
        <v>1200</v>
      </c>
      <c r="S108" s="321"/>
      <c r="T108" s="321">
        <v>400</v>
      </c>
      <c r="U108" s="467" t="s">
        <v>795</v>
      </c>
      <c r="V108" s="498"/>
      <c r="W108" s="303"/>
      <c r="X108" s="486"/>
      <c r="Y108" s="322"/>
      <c r="Z108" s="487"/>
      <c r="AA108" s="488"/>
      <c r="AB108" s="489"/>
      <c r="AC108" s="593"/>
      <c r="AD108" s="593"/>
      <c r="AE108" s="593"/>
      <c r="AH108" s="561"/>
      <c r="AM108" s="561">
        <f t="shared" si="39"/>
        <v>360</v>
      </c>
    </row>
    <row r="109" spans="1:43" s="521" customFormat="1" x14ac:dyDescent="0.3">
      <c r="A109" s="387"/>
      <c r="B109" s="387">
        <v>10</v>
      </c>
      <c r="C109" s="455" t="s">
        <v>35</v>
      </c>
      <c r="D109" s="453"/>
      <c r="E109" s="387"/>
      <c r="F109" s="387"/>
      <c r="G109" s="387"/>
      <c r="H109" s="456"/>
      <c r="I109" s="528"/>
      <c r="J109" s="322">
        <f t="shared" si="63"/>
        <v>0</v>
      </c>
      <c r="K109" s="322">
        <f>SUM(K112:K114)</f>
        <v>0</v>
      </c>
      <c r="L109" s="322">
        <f>SUM(L112:L114)</f>
        <v>0</v>
      </c>
      <c r="M109" s="322">
        <f>SUM(M112:M114)</f>
        <v>0</v>
      </c>
      <c r="N109" s="322">
        <f>SUM(N112:N114)</f>
        <v>0</v>
      </c>
      <c r="O109" s="322"/>
      <c r="P109" s="322">
        <f>P110+P112</f>
        <v>7167</v>
      </c>
      <c r="Q109" s="322">
        <f>Q110+Q112</f>
        <v>7167</v>
      </c>
      <c r="R109" s="322">
        <f>R110+R112</f>
        <v>7167</v>
      </c>
      <c r="S109" s="322">
        <f>S110+S112</f>
        <v>2500</v>
      </c>
      <c r="T109" s="322">
        <f>T110+T112</f>
        <v>1667</v>
      </c>
      <c r="U109" s="529"/>
      <c r="V109" s="530"/>
      <c r="W109" s="533"/>
      <c r="X109" s="486" t="e">
        <f>S109/J109*100</f>
        <v>#DIV/0!</v>
      </c>
      <c r="Y109" s="322">
        <f t="shared" si="44"/>
        <v>4667</v>
      </c>
      <c r="Z109" s="487">
        <f>T109</f>
        <v>1667</v>
      </c>
      <c r="AA109" s="488">
        <f>R109-S109-T109</f>
        <v>3000</v>
      </c>
      <c r="AB109" s="489">
        <f t="shared" si="80"/>
        <v>0</v>
      </c>
      <c r="AC109" s="593"/>
      <c r="AD109" s="600"/>
      <c r="AE109" s="600"/>
      <c r="AF109" s="568">
        <f t="shared" si="79"/>
        <v>0.23259383284498394</v>
      </c>
      <c r="AH109" s="561">
        <f t="shared" si="72"/>
        <v>3000</v>
      </c>
      <c r="AM109" s="561">
        <f t="shared" si="39"/>
        <v>2150.1</v>
      </c>
      <c r="AQ109" s="583"/>
    </row>
    <row r="110" spans="1:43" s="521" customFormat="1" ht="16.2" x14ac:dyDescent="0.3">
      <c r="A110" s="387"/>
      <c r="B110" s="462" t="s">
        <v>385</v>
      </c>
      <c r="C110" s="458" t="s">
        <v>891</v>
      </c>
      <c r="D110" s="453"/>
      <c r="E110" s="387"/>
      <c r="F110" s="387"/>
      <c r="G110" s="387"/>
      <c r="H110" s="456"/>
      <c r="I110" s="528"/>
      <c r="J110" s="322"/>
      <c r="K110" s="322"/>
      <c r="L110" s="322"/>
      <c r="M110" s="322"/>
      <c r="N110" s="322"/>
      <c r="O110" s="322"/>
      <c r="P110" s="473">
        <f>P111</f>
        <v>2867</v>
      </c>
      <c r="Q110" s="473">
        <f t="shared" ref="Q110:T110" si="82">Q111</f>
        <v>2867</v>
      </c>
      <c r="R110" s="473">
        <f t="shared" si="82"/>
        <v>2867</v>
      </c>
      <c r="S110" s="473">
        <f t="shared" si="82"/>
        <v>2500</v>
      </c>
      <c r="T110" s="473">
        <f t="shared" si="82"/>
        <v>367</v>
      </c>
      <c r="U110" s="529"/>
      <c r="V110" s="530"/>
      <c r="W110" s="533"/>
      <c r="X110" s="486"/>
      <c r="Y110" s="322">
        <f t="shared" si="44"/>
        <v>367</v>
      </c>
      <c r="Z110" s="487"/>
      <c r="AA110" s="488"/>
      <c r="AB110" s="489"/>
      <c r="AC110" s="593"/>
      <c r="AD110" s="600"/>
      <c r="AE110" s="600"/>
      <c r="AF110" s="568"/>
      <c r="AH110" s="561">
        <f t="shared" si="72"/>
        <v>0</v>
      </c>
      <c r="AM110" s="561">
        <f t="shared" si="39"/>
        <v>860.1</v>
      </c>
    </row>
    <row r="111" spans="1:43" ht="31.2" x14ac:dyDescent="0.3">
      <c r="A111" s="464" t="s">
        <v>664</v>
      </c>
      <c r="B111" s="464" t="s">
        <v>45</v>
      </c>
      <c r="C111" s="457" t="s">
        <v>692</v>
      </c>
      <c r="D111" s="303" t="s">
        <v>935</v>
      </c>
      <c r="E111" s="303" t="s">
        <v>35</v>
      </c>
      <c r="F111" s="303"/>
      <c r="G111" s="303"/>
      <c r="H111" s="303" t="s">
        <v>644</v>
      </c>
      <c r="I111" s="464" t="s">
        <v>386</v>
      </c>
      <c r="J111" s="322">
        <f t="shared" ref="J111" si="83">SUM(K111:N111)</f>
        <v>3200</v>
      </c>
      <c r="K111" s="321">
        <v>3200</v>
      </c>
      <c r="L111" s="321"/>
      <c r="M111" s="321">
        <v>0</v>
      </c>
      <c r="N111" s="321">
        <v>0</v>
      </c>
      <c r="O111" s="321"/>
      <c r="P111" s="321">
        <v>2867</v>
      </c>
      <c r="Q111" s="321">
        <v>2867</v>
      </c>
      <c r="R111" s="321">
        <v>2867</v>
      </c>
      <c r="S111" s="321">
        <v>2500</v>
      </c>
      <c r="T111" s="321">
        <f>R111-S111</f>
        <v>367</v>
      </c>
      <c r="U111" s="491"/>
      <c r="V111" s="500"/>
      <c r="W111" s="484"/>
      <c r="X111" s="486">
        <f>S111/J111*100</f>
        <v>78.125</v>
      </c>
      <c r="Y111" s="322">
        <f t="shared" ref="Y111" si="84">R111-S111</f>
        <v>367</v>
      </c>
      <c r="Z111" s="487">
        <f>T111</f>
        <v>367</v>
      </c>
      <c r="AA111" s="488">
        <f>R111-S111-T111</f>
        <v>0</v>
      </c>
      <c r="AB111" s="489">
        <f>Y111-Z111-AA111</f>
        <v>0</v>
      </c>
      <c r="AC111" s="593">
        <v>1</v>
      </c>
      <c r="AD111" s="593">
        <v>1</v>
      </c>
      <c r="AE111" s="593"/>
      <c r="AF111" s="565">
        <f>T111/R111</f>
        <v>0.12800837111963725</v>
      </c>
      <c r="AH111" s="561">
        <f t="shared" ref="AH111" si="85">R111-S111-T111</f>
        <v>0</v>
      </c>
      <c r="AM111" s="561">
        <f t="shared" ref="AM111" si="86">R111*0.3</f>
        <v>860.1</v>
      </c>
    </row>
    <row r="112" spans="1:43" s="320" customFormat="1" ht="16.2" x14ac:dyDescent="0.3">
      <c r="A112" s="465"/>
      <c r="B112" s="462" t="s">
        <v>385</v>
      </c>
      <c r="C112" s="458" t="s">
        <v>892</v>
      </c>
      <c r="D112" s="460"/>
      <c r="E112" s="460"/>
      <c r="F112" s="460"/>
      <c r="G112" s="460"/>
      <c r="H112" s="460"/>
      <c r="I112" s="465"/>
      <c r="J112" s="322"/>
      <c r="K112" s="335"/>
      <c r="L112" s="335"/>
      <c r="M112" s="335"/>
      <c r="N112" s="335"/>
      <c r="O112" s="335"/>
      <c r="P112" s="481">
        <f>SUM(P113:P114)</f>
        <v>4300</v>
      </c>
      <c r="Q112" s="481">
        <f>SUM(Q113:Q114)</f>
        <v>4300</v>
      </c>
      <c r="R112" s="481">
        <f>SUM(R113:R114)</f>
        <v>4300</v>
      </c>
      <c r="S112" s="481">
        <f>SUM(S113:S114)</f>
        <v>0</v>
      </c>
      <c r="T112" s="473">
        <f>SUM(T113:T114)</f>
        <v>1300</v>
      </c>
      <c r="U112" s="501"/>
      <c r="V112" s="499"/>
      <c r="W112" s="460"/>
      <c r="X112" s="468"/>
      <c r="Y112" s="322">
        <f t="shared" si="44"/>
        <v>4300</v>
      </c>
      <c r="Z112" s="469"/>
      <c r="AA112" s="470"/>
      <c r="AB112" s="471"/>
      <c r="AC112" s="595"/>
      <c r="AD112" s="599"/>
      <c r="AE112" s="600"/>
      <c r="AF112" s="568"/>
      <c r="AH112" s="561">
        <f t="shared" si="72"/>
        <v>3000</v>
      </c>
      <c r="AM112" s="561">
        <f t="shared" si="39"/>
        <v>1290</v>
      </c>
    </row>
    <row r="113" spans="1:43" ht="31.2" x14ac:dyDescent="0.3">
      <c r="A113" s="464" t="s">
        <v>664</v>
      </c>
      <c r="B113" s="464"/>
      <c r="C113" s="704" t="s">
        <v>850</v>
      </c>
      <c r="D113" s="303" t="s">
        <v>935</v>
      </c>
      <c r="E113" s="303" t="s">
        <v>35</v>
      </c>
      <c r="F113" s="303"/>
      <c r="G113" s="303"/>
      <c r="H113" s="705" t="s">
        <v>26</v>
      </c>
      <c r="I113" s="716" t="s">
        <v>918</v>
      </c>
      <c r="J113" s="322"/>
      <c r="K113" s="321"/>
      <c r="L113" s="321"/>
      <c r="M113" s="321"/>
      <c r="N113" s="321"/>
      <c r="O113" s="321"/>
      <c r="P113" s="321">
        <v>3500</v>
      </c>
      <c r="Q113" s="321">
        <v>3500</v>
      </c>
      <c r="R113" s="321">
        <v>3500</v>
      </c>
      <c r="S113" s="321"/>
      <c r="T113" s="321">
        <v>1000</v>
      </c>
      <c r="U113" s="491"/>
      <c r="V113" s="500"/>
      <c r="W113" s="484"/>
      <c r="X113" s="486" t="e">
        <f>S113/J113*100</f>
        <v>#DIV/0!</v>
      </c>
      <c r="Y113" s="322">
        <f t="shared" si="44"/>
        <v>3500</v>
      </c>
      <c r="Z113" s="487">
        <f>T113</f>
        <v>1000</v>
      </c>
      <c r="AA113" s="488">
        <f>R113-S113-T113</f>
        <v>2500</v>
      </c>
      <c r="AB113" s="489">
        <f>Y113-Z113-AA113</f>
        <v>0</v>
      </c>
      <c r="AC113" s="593">
        <v>1</v>
      </c>
      <c r="AD113" s="593">
        <v>1</v>
      </c>
      <c r="AE113" s="593"/>
      <c r="AF113" s="565">
        <f>T113/R113</f>
        <v>0.2857142857142857</v>
      </c>
      <c r="AH113" s="561">
        <f t="shared" si="72"/>
        <v>2500</v>
      </c>
      <c r="AM113" s="561">
        <f t="shared" si="39"/>
        <v>1050</v>
      </c>
    </row>
    <row r="114" spans="1:43" x14ac:dyDescent="0.3">
      <c r="A114" s="464" t="s">
        <v>865</v>
      </c>
      <c r="B114" s="464"/>
      <c r="C114" s="704" t="s">
        <v>832</v>
      </c>
      <c r="D114" s="705" t="s">
        <v>713</v>
      </c>
      <c r="E114" s="303" t="s">
        <v>35</v>
      </c>
      <c r="F114" s="303"/>
      <c r="G114" s="303"/>
      <c r="H114" s="705" t="s">
        <v>33</v>
      </c>
      <c r="I114" s="716" t="s">
        <v>918</v>
      </c>
      <c r="J114" s="322"/>
      <c r="K114" s="321"/>
      <c r="L114" s="321"/>
      <c r="M114" s="321"/>
      <c r="N114" s="321"/>
      <c r="O114" s="321"/>
      <c r="P114" s="321">
        <v>800</v>
      </c>
      <c r="Q114" s="321">
        <v>800</v>
      </c>
      <c r="R114" s="321">
        <v>800</v>
      </c>
      <c r="S114" s="321"/>
      <c r="T114" s="321">
        <v>300</v>
      </c>
      <c r="U114" s="467" t="s">
        <v>795</v>
      </c>
      <c r="V114" s="498" t="s">
        <v>795</v>
      </c>
      <c r="W114" s="484" t="s">
        <v>822</v>
      </c>
      <c r="X114" s="486"/>
      <c r="Y114" s="322">
        <f t="shared" si="44"/>
        <v>800</v>
      </c>
      <c r="Z114" s="487">
        <f t="shared" ref="Z114:Z120" si="87">T114</f>
        <v>300</v>
      </c>
      <c r="AA114" s="488">
        <f>R114-S114-T114</f>
        <v>500</v>
      </c>
      <c r="AB114" s="489">
        <f>Y114-Z114-AA114</f>
        <v>0</v>
      </c>
      <c r="AC114" s="593">
        <v>1</v>
      </c>
      <c r="AD114" s="593">
        <v>1</v>
      </c>
      <c r="AE114" s="593">
        <v>1</v>
      </c>
      <c r="AF114" s="565">
        <f>T114/R114</f>
        <v>0.375</v>
      </c>
      <c r="AH114" s="561">
        <f t="shared" si="72"/>
        <v>500</v>
      </c>
      <c r="AM114" s="561">
        <f t="shared" si="39"/>
        <v>240</v>
      </c>
    </row>
    <row r="115" spans="1:43" s="521" customFormat="1" x14ac:dyDescent="0.3">
      <c r="A115" s="387"/>
      <c r="B115" s="387">
        <v>11</v>
      </c>
      <c r="C115" s="455" t="s">
        <v>31</v>
      </c>
      <c r="D115" s="453"/>
      <c r="E115" s="387"/>
      <c r="F115" s="387"/>
      <c r="G115" s="387"/>
      <c r="H115" s="456"/>
      <c r="I115" s="528"/>
      <c r="J115" s="322">
        <f t="shared" si="63"/>
        <v>0</v>
      </c>
      <c r="K115" s="322">
        <f>SUM(K116:K117)</f>
        <v>0</v>
      </c>
      <c r="L115" s="322"/>
      <c r="M115" s="322">
        <f>SUM(M116:M117)</f>
        <v>0</v>
      </c>
      <c r="N115" s="322">
        <f>SUM(N116:N117)</f>
        <v>0</v>
      </c>
      <c r="O115" s="322"/>
      <c r="P115" s="322">
        <f>P116+P118</f>
        <v>6480</v>
      </c>
      <c r="Q115" s="322">
        <f t="shared" ref="Q115:T115" si="88">Q116+Q118</f>
        <v>6480</v>
      </c>
      <c r="R115" s="322">
        <f t="shared" si="88"/>
        <v>6400</v>
      </c>
      <c r="S115" s="322">
        <f t="shared" si="88"/>
        <v>1900</v>
      </c>
      <c r="T115" s="322">
        <f t="shared" si="88"/>
        <v>2000</v>
      </c>
      <c r="U115" s="529"/>
      <c r="V115" s="530"/>
      <c r="W115" s="533"/>
      <c r="X115" s="486" t="e">
        <f>S115/J115*100</f>
        <v>#DIV/0!</v>
      </c>
      <c r="Y115" s="322">
        <f t="shared" si="44"/>
        <v>4500</v>
      </c>
      <c r="Z115" s="487">
        <f t="shared" si="87"/>
        <v>2000</v>
      </c>
      <c r="AA115" s="488">
        <f>R115-S115-T115</f>
        <v>2500</v>
      </c>
      <c r="AB115" s="489">
        <f t="shared" si="80"/>
        <v>0</v>
      </c>
      <c r="AC115" s="593"/>
      <c r="AD115" s="600"/>
      <c r="AE115" s="600"/>
      <c r="AF115" s="568">
        <f>T115/R115</f>
        <v>0.3125</v>
      </c>
      <c r="AH115" s="561">
        <f t="shared" si="72"/>
        <v>2500</v>
      </c>
      <c r="AM115" s="561">
        <f t="shared" si="39"/>
        <v>1920</v>
      </c>
      <c r="AQ115" s="583"/>
    </row>
    <row r="116" spans="1:43" s="479" customFormat="1" ht="16.2" x14ac:dyDescent="0.35">
      <c r="A116" s="462"/>
      <c r="B116" s="462" t="s">
        <v>385</v>
      </c>
      <c r="C116" s="458" t="s">
        <v>891</v>
      </c>
      <c r="D116" s="459"/>
      <c r="E116" s="459"/>
      <c r="F116" s="459"/>
      <c r="G116" s="459"/>
      <c r="H116" s="459"/>
      <c r="I116" s="462"/>
      <c r="J116" s="322">
        <f t="shared" si="63"/>
        <v>0</v>
      </c>
      <c r="K116" s="473"/>
      <c r="L116" s="473"/>
      <c r="M116" s="473"/>
      <c r="N116" s="473"/>
      <c r="O116" s="473"/>
      <c r="P116" s="473">
        <f>SUM(P117:P117)</f>
        <v>2900</v>
      </c>
      <c r="Q116" s="473">
        <f>SUM(Q117:Q117)</f>
        <v>2900</v>
      </c>
      <c r="R116" s="473">
        <f>SUM(R117:R117)</f>
        <v>2900</v>
      </c>
      <c r="S116" s="473">
        <f>SUM(S117:S117)</f>
        <v>1900</v>
      </c>
      <c r="T116" s="473">
        <f>SUM(T117:T117)</f>
        <v>1000</v>
      </c>
      <c r="U116" s="534"/>
      <c r="V116" s="535"/>
      <c r="W116" s="474"/>
      <c r="X116" s="475"/>
      <c r="Y116" s="322">
        <f t="shared" si="44"/>
        <v>1000</v>
      </c>
      <c r="Z116" s="487">
        <f t="shared" si="87"/>
        <v>1000</v>
      </c>
      <c r="AA116" s="476"/>
      <c r="AB116" s="477"/>
      <c r="AC116" s="596"/>
      <c r="AD116" s="601"/>
      <c r="AE116" s="601"/>
      <c r="AF116" s="568">
        <f>T116/R116</f>
        <v>0.34482758620689657</v>
      </c>
      <c r="AH116" s="561">
        <f t="shared" si="72"/>
        <v>0</v>
      </c>
      <c r="AM116" s="561">
        <f t="shared" si="39"/>
        <v>870</v>
      </c>
    </row>
    <row r="117" spans="1:43" ht="46.8" x14ac:dyDescent="0.3">
      <c r="A117" s="464" t="s">
        <v>664</v>
      </c>
      <c r="B117" s="464" t="s">
        <v>45</v>
      </c>
      <c r="C117" s="457" t="s">
        <v>883</v>
      </c>
      <c r="D117" s="303" t="s">
        <v>935</v>
      </c>
      <c r="E117" s="303" t="s">
        <v>31</v>
      </c>
      <c r="F117" s="303"/>
      <c r="G117" s="303"/>
      <c r="H117" s="303" t="s">
        <v>875</v>
      </c>
      <c r="I117" s="464" t="s">
        <v>386</v>
      </c>
      <c r="J117" s="322">
        <f t="shared" si="63"/>
        <v>0</v>
      </c>
      <c r="K117" s="321"/>
      <c r="L117" s="321"/>
      <c r="M117" s="321">
        <v>0</v>
      </c>
      <c r="N117" s="321">
        <v>0</v>
      </c>
      <c r="O117" s="321"/>
      <c r="P117" s="321">
        <v>2900</v>
      </c>
      <c r="Q117" s="321">
        <v>2900</v>
      </c>
      <c r="R117" s="321">
        <v>2900</v>
      </c>
      <c r="S117" s="321">
        <v>1900</v>
      </c>
      <c r="T117" s="321">
        <f>R117-1900</f>
        <v>1000</v>
      </c>
      <c r="U117" s="491"/>
      <c r="V117" s="500"/>
      <c r="W117" s="303" t="s">
        <v>821</v>
      </c>
      <c r="X117" s="486" t="e">
        <f>S117/J117*100</f>
        <v>#DIV/0!</v>
      </c>
      <c r="Y117" s="322">
        <f t="shared" si="44"/>
        <v>1000</v>
      </c>
      <c r="Z117" s="487">
        <f t="shared" si="87"/>
        <v>1000</v>
      </c>
      <c r="AA117" s="488">
        <f>R117-S117-T117</f>
        <v>0</v>
      </c>
      <c r="AB117" s="489">
        <f>Y117-Z117-AA117</f>
        <v>0</v>
      </c>
      <c r="AC117" s="593">
        <v>1</v>
      </c>
      <c r="AD117" s="593">
        <v>1</v>
      </c>
      <c r="AE117" s="593"/>
      <c r="AF117" s="565">
        <f>T117/R117</f>
        <v>0.34482758620689657</v>
      </c>
      <c r="AH117" s="561">
        <f t="shared" si="72"/>
        <v>0</v>
      </c>
      <c r="AM117" s="561">
        <f t="shared" si="39"/>
        <v>870</v>
      </c>
    </row>
    <row r="118" spans="1:43" ht="16.2" x14ac:dyDescent="0.3">
      <c r="B118" s="462" t="s">
        <v>385</v>
      </c>
      <c r="C118" s="458" t="s">
        <v>892</v>
      </c>
      <c r="D118" s="323"/>
      <c r="E118" s="323"/>
      <c r="F118" s="323"/>
      <c r="G118" s="323"/>
      <c r="H118" s="323"/>
      <c r="I118" s="323"/>
      <c r="J118" s="322"/>
      <c r="K118" s="321"/>
      <c r="L118" s="345"/>
      <c r="M118" s="345"/>
      <c r="N118" s="345"/>
      <c r="O118" s="345"/>
      <c r="P118" s="717">
        <f>P119</f>
        <v>3580</v>
      </c>
      <c r="Q118" s="717">
        <f t="shared" ref="Q118:T118" si="89">Q119</f>
        <v>3580</v>
      </c>
      <c r="R118" s="717">
        <f t="shared" si="89"/>
        <v>3500</v>
      </c>
      <c r="S118" s="717">
        <f t="shared" si="89"/>
        <v>0</v>
      </c>
      <c r="T118" s="717">
        <f t="shared" si="89"/>
        <v>1000</v>
      </c>
      <c r="U118" s="467"/>
      <c r="V118" s="562"/>
      <c r="W118" s="310"/>
      <c r="X118" s="395"/>
      <c r="Y118" s="322"/>
      <c r="Z118" s="487"/>
      <c r="AA118" s="307"/>
      <c r="AB118" s="347"/>
      <c r="AC118" s="593"/>
      <c r="AD118" s="593"/>
      <c r="AE118" s="593"/>
      <c r="AH118" s="561"/>
      <c r="AM118" s="561">
        <f t="shared" si="39"/>
        <v>1050</v>
      </c>
    </row>
    <row r="119" spans="1:43" ht="78" x14ac:dyDescent="0.3">
      <c r="B119" s="464" t="s">
        <v>45</v>
      </c>
      <c r="C119" s="704" t="s">
        <v>884</v>
      </c>
      <c r="D119" s="303" t="s">
        <v>935</v>
      </c>
      <c r="E119" s="303" t="s">
        <v>31</v>
      </c>
      <c r="F119" s="323"/>
      <c r="G119" s="323"/>
      <c r="H119" s="705" t="s">
        <v>921</v>
      </c>
      <c r="I119" s="716" t="s">
        <v>918</v>
      </c>
      <c r="J119" s="322"/>
      <c r="K119" s="321"/>
      <c r="L119" s="345"/>
      <c r="M119" s="345"/>
      <c r="N119" s="345"/>
      <c r="O119" s="345"/>
      <c r="P119" s="345">
        <v>3580</v>
      </c>
      <c r="Q119" s="345">
        <v>3580</v>
      </c>
      <c r="R119" s="436">
        <v>3500</v>
      </c>
      <c r="S119" s="345"/>
      <c r="T119" s="437">
        <v>1000</v>
      </c>
      <c r="U119" s="467"/>
      <c r="V119" s="562"/>
      <c r="W119" s="310"/>
      <c r="X119" s="395"/>
      <c r="Y119" s="322"/>
      <c r="Z119" s="487"/>
      <c r="AA119" s="307"/>
      <c r="AB119" s="347"/>
      <c r="AC119" s="593"/>
      <c r="AD119" s="593"/>
      <c r="AE119" s="593"/>
      <c r="AH119" s="561"/>
      <c r="AM119" s="561">
        <f t="shared" si="39"/>
        <v>1050</v>
      </c>
    </row>
    <row r="120" spans="1:43" s="521" customFormat="1" x14ac:dyDescent="0.3">
      <c r="A120" s="387"/>
      <c r="B120" s="387">
        <v>12</v>
      </c>
      <c r="C120" s="455" t="s">
        <v>32</v>
      </c>
      <c r="D120" s="453"/>
      <c r="E120" s="387"/>
      <c r="F120" s="387"/>
      <c r="G120" s="387"/>
      <c r="H120" s="456"/>
      <c r="I120" s="528"/>
      <c r="J120" s="322">
        <f t="shared" ref="J120:J149" si="90">SUM(K120:N120)</f>
        <v>2014</v>
      </c>
      <c r="K120" s="322">
        <f>SUM(K121:K125)</f>
        <v>2014</v>
      </c>
      <c r="L120" s="322"/>
      <c r="M120" s="322">
        <f>SUM(M121:M125)</f>
        <v>0</v>
      </c>
      <c r="N120" s="322">
        <f>SUM(N121:N125)</f>
        <v>0</v>
      </c>
      <c r="O120" s="322"/>
      <c r="P120" s="322">
        <f>P121</f>
        <v>9700</v>
      </c>
      <c r="Q120" s="322">
        <f t="shared" ref="Q120:T120" si="91">Q121</f>
        <v>6800</v>
      </c>
      <c r="R120" s="322">
        <f t="shared" si="91"/>
        <v>6800</v>
      </c>
      <c r="S120" s="322">
        <f t="shared" si="91"/>
        <v>0</v>
      </c>
      <c r="T120" s="322">
        <f t="shared" si="91"/>
        <v>1494</v>
      </c>
      <c r="U120" s="529"/>
      <c r="V120" s="530"/>
      <c r="W120" s="533"/>
      <c r="X120" s="486">
        <f>S120/J120*100</f>
        <v>0</v>
      </c>
      <c r="Y120" s="322">
        <f t="shared" si="44"/>
        <v>6800</v>
      </c>
      <c r="Z120" s="487">
        <f t="shared" si="87"/>
        <v>1494</v>
      </c>
      <c r="AA120" s="488">
        <f>R120-S120-T120</f>
        <v>5306</v>
      </c>
      <c r="AB120" s="489">
        <f t="shared" si="80"/>
        <v>0</v>
      </c>
      <c r="AC120" s="593"/>
      <c r="AD120" s="600"/>
      <c r="AE120" s="600"/>
      <c r="AF120" s="565">
        <f>T120/R120</f>
        <v>0.21970588235294117</v>
      </c>
      <c r="AH120" s="561">
        <f t="shared" si="72"/>
        <v>5306</v>
      </c>
      <c r="AM120" s="561">
        <f t="shared" si="39"/>
        <v>2040</v>
      </c>
    </row>
    <row r="121" spans="1:43" s="320" customFormat="1" ht="16.2" x14ac:dyDescent="0.3">
      <c r="A121" s="465"/>
      <c r="B121" s="462" t="s">
        <v>385</v>
      </c>
      <c r="C121" s="458" t="s">
        <v>892</v>
      </c>
      <c r="D121" s="460"/>
      <c r="E121" s="460"/>
      <c r="F121" s="460"/>
      <c r="G121" s="460"/>
      <c r="H121" s="460"/>
      <c r="I121" s="465"/>
      <c r="J121" s="322"/>
      <c r="K121" s="335"/>
      <c r="L121" s="335"/>
      <c r="M121" s="335"/>
      <c r="N121" s="335"/>
      <c r="O121" s="335"/>
      <c r="P121" s="481">
        <f>SUM(P122:P125)</f>
        <v>9700</v>
      </c>
      <c r="Q121" s="481">
        <f t="shared" ref="Q121:T121" si="92">SUM(Q122:Q125)</f>
        <v>6800</v>
      </c>
      <c r="R121" s="481">
        <f t="shared" si="92"/>
        <v>6800</v>
      </c>
      <c r="S121" s="481">
        <f t="shared" si="92"/>
        <v>0</v>
      </c>
      <c r="T121" s="473">
        <f t="shared" si="92"/>
        <v>1494</v>
      </c>
      <c r="U121" s="466"/>
      <c r="V121" s="496"/>
      <c r="W121" s="467"/>
      <c r="X121" s="468"/>
      <c r="Y121" s="322">
        <f t="shared" si="44"/>
        <v>6800</v>
      </c>
      <c r="Z121" s="469"/>
      <c r="AA121" s="470"/>
      <c r="AB121" s="471"/>
      <c r="AC121" s="595"/>
      <c r="AD121" s="599"/>
      <c r="AE121" s="600"/>
      <c r="AF121" s="568"/>
      <c r="AH121" s="561">
        <f t="shared" si="72"/>
        <v>5306</v>
      </c>
      <c r="AM121" s="561">
        <f t="shared" ref="AM121:AM161" si="93">R121*0.3</f>
        <v>2040</v>
      </c>
    </row>
    <row r="122" spans="1:43" ht="31.2" x14ac:dyDescent="0.3">
      <c r="A122" s="464" t="s">
        <v>865</v>
      </c>
      <c r="B122" s="464" t="s">
        <v>45</v>
      </c>
      <c r="C122" s="704" t="s">
        <v>818</v>
      </c>
      <c r="D122" s="705" t="s">
        <v>705</v>
      </c>
      <c r="E122" s="303" t="s">
        <v>32</v>
      </c>
      <c r="F122" s="303"/>
      <c r="G122" s="303"/>
      <c r="H122" s="705" t="s">
        <v>26</v>
      </c>
      <c r="I122" s="716" t="s">
        <v>918</v>
      </c>
      <c r="J122" s="322">
        <f t="shared" si="90"/>
        <v>2014</v>
      </c>
      <c r="K122" s="321">
        <v>2014</v>
      </c>
      <c r="L122" s="321"/>
      <c r="M122" s="321"/>
      <c r="N122" s="321"/>
      <c r="O122" s="321"/>
      <c r="P122" s="321">
        <v>3500</v>
      </c>
      <c r="Q122" s="321">
        <v>3500</v>
      </c>
      <c r="R122" s="321">
        <v>3500</v>
      </c>
      <c r="S122" s="321"/>
      <c r="T122" s="321">
        <v>900</v>
      </c>
      <c r="U122" s="467" t="s">
        <v>795</v>
      </c>
      <c r="V122" s="498"/>
      <c r="W122" s="484"/>
      <c r="X122" s="486">
        <f>S122/J122*100</f>
        <v>0</v>
      </c>
      <c r="Y122" s="322">
        <f t="shared" si="44"/>
        <v>3500</v>
      </c>
      <c r="Z122" s="487">
        <f>T122</f>
        <v>900</v>
      </c>
      <c r="AA122" s="488">
        <f>R122-S122-T122</f>
        <v>2600</v>
      </c>
      <c r="AB122" s="489">
        <f t="shared" si="80"/>
        <v>0</v>
      </c>
      <c r="AC122" s="593">
        <v>1</v>
      </c>
      <c r="AD122" s="593">
        <v>1</v>
      </c>
      <c r="AE122" s="593">
        <v>1</v>
      </c>
      <c r="AF122" s="565">
        <f>T122/R122</f>
        <v>0.25714285714285712</v>
      </c>
      <c r="AH122" s="561">
        <f t="shared" si="72"/>
        <v>2600</v>
      </c>
      <c r="AM122" s="561">
        <f t="shared" si="93"/>
        <v>1050</v>
      </c>
    </row>
    <row r="123" spans="1:43" ht="65.400000000000006" x14ac:dyDescent="0.3">
      <c r="B123" s="464" t="s">
        <v>45</v>
      </c>
      <c r="C123" s="715" t="s">
        <v>161</v>
      </c>
      <c r="D123" s="705" t="s">
        <v>960</v>
      </c>
      <c r="E123" s="303" t="s">
        <v>32</v>
      </c>
      <c r="F123" s="303"/>
      <c r="G123" s="303"/>
      <c r="H123" s="577" t="s">
        <v>1032</v>
      </c>
      <c r="I123" s="577" t="s">
        <v>918</v>
      </c>
      <c r="J123" s="322"/>
      <c r="K123" s="321"/>
      <c r="L123" s="321"/>
      <c r="M123" s="321"/>
      <c r="N123" s="321"/>
      <c r="O123" s="321"/>
      <c r="P123" s="321">
        <v>5500</v>
      </c>
      <c r="Q123" s="321">
        <v>2600</v>
      </c>
      <c r="R123" s="321">
        <v>2600</v>
      </c>
      <c r="S123" s="321"/>
      <c r="T123" s="321">
        <f>234-40</f>
        <v>194</v>
      </c>
      <c r="U123" s="438" t="s">
        <v>1033</v>
      </c>
      <c r="V123" s="498"/>
      <c r="W123" s="484"/>
      <c r="X123" s="486"/>
      <c r="Y123" s="322"/>
      <c r="Z123" s="487"/>
      <c r="AA123" s="488"/>
      <c r="AB123" s="489"/>
      <c r="AC123" s="593"/>
      <c r="AD123" s="593"/>
      <c r="AE123" s="593"/>
      <c r="AH123" s="561"/>
      <c r="AM123" s="561">
        <f t="shared" si="93"/>
        <v>780</v>
      </c>
    </row>
    <row r="124" spans="1:43" ht="31.2" x14ac:dyDescent="0.3">
      <c r="B124" s="464" t="s">
        <v>45</v>
      </c>
      <c r="C124" s="715" t="s">
        <v>1035</v>
      </c>
      <c r="D124" s="705" t="s">
        <v>705</v>
      </c>
      <c r="E124" s="303"/>
      <c r="F124" s="303"/>
      <c r="G124" s="303"/>
      <c r="H124" s="577"/>
      <c r="I124" s="577" t="s">
        <v>918</v>
      </c>
      <c r="J124" s="322"/>
      <c r="K124" s="321"/>
      <c r="L124" s="321"/>
      <c r="M124" s="321"/>
      <c r="N124" s="321"/>
      <c r="O124" s="321"/>
      <c r="P124" s="321">
        <v>100</v>
      </c>
      <c r="Q124" s="321">
        <v>100</v>
      </c>
      <c r="R124" s="321">
        <v>100</v>
      </c>
      <c r="S124" s="321"/>
      <c r="T124" s="321">
        <v>100</v>
      </c>
      <c r="U124" s="438"/>
      <c r="V124" s="498"/>
      <c r="W124" s="484"/>
      <c r="X124" s="486"/>
      <c r="Y124" s="322"/>
      <c r="Z124" s="487"/>
      <c r="AA124" s="488"/>
      <c r="AB124" s="489"/>
      <c r="AC124" s="593"/>
      <c r="AD124" s="593"/>
      <c r="AE124" s="593"/>
      <c r="AH124" s="561"/>
      <c r="AM124" s="561"/>
    </row>
    <row r="125" spans="1:43" x14ac:dyDescent="0.3">
      <c r="A125" s="464" t="s">
        <v>865</v>
      </c>
      <c r="B125" s="464" t="s">
        <v>45</v>
      </c>
      <c r="C125" s="704" t="s">
        <v>820</v>
      </c>
      <c r="D125" s="705" t="s">
        <v>705</v>
      </c>
      <c r="E125" s="303" t="s">
        <v>32</v>
      </c>
      <c r="F125" s="303"/>
      <c r="G125" s="303"/>
      <c r="H125" s="705" t="s">
        <v>38</v>
      </c>
      <c r="I125" s="716" t="s">
        <v>918</v>
      </c>
      <c r="J125" s="322">
        <f t="shared" si="90"/>
        <v>0</v>
      </c>
      <c r="K125" s="321"/>
      <c r="L125" s="321"/>
      <c r="M125" s="321"/>
      <c r="N125" s="321"/>
      <c r="O125" s="321"/>
      <c r="P125" s="321">
        <v>600</v>
      </c>
      <c r="Q125" s="321">
        <v>600</v>
      </c>
      <c r="R125" s="321">
        <v>600</v>
      </c>
      <c r="S125" s="321"/>
      <c r="T125" s="321">
        <v>300</v>
      </c>
      <c r="U125" s="467" t="s">
        <v>795</v>
      </c>
      <c r="V125" s="498" t="s">
        <v>795</v>
      </c>
      <c r="W125" s="484" t="s">
        <v>834</v>
      </c>
      <c r="X125" s="486"/>
      <c r="Y125" s="322">
        <f t="shared" si="44"/>
        <v>600</v>
      </c>
      <c r="Z125" s="487">
        <f>T125</f>
        <v>300</v>
      </c>
      <c r="AA125" s="488">
        <f>R125-S125-T125</f>
        <v>300</v>
      </c>
      <c r="AB125" s="489">
        <f t="shared" si="80"/>
        <v>0</v>
      </c>
      <c r="AC125" s="593">
        <v>1</v>
      </c>
      <c r="AD125" s="593">
        <v>1</v>
      </c>
      <c r="AE125" s="593">
        <v>1</v>
      </c>
      <c r="AF125" s="565">
        <f>T125/R125</f>
        <v>0.5</v>
      </c>
      <c r="AH125" s="561">
        <f t="shared" si="72"/>
        <v>300</v>
      </c>
      <c r="AM125" s="561">
        <f t="shared" si="93"/>
        <v>180</v>
      </c>
    </row>
    <row r="126" spans="1:43" s="521" customFormat="1" ht="31.2" x14ac:dyDescent="0.35">
      <c r="A126" s="387"/>
      <c r="B126" s="387" t="s">
        <v>451</v>
      </c>
      <c r="C126" s="454" t="s">
        <v>531</v>
      </c>
      <c r="D126" s="453"/>
      <c r="E126" s="387"/>
      <c r="F126" s="387"/>
      <c r="G126" s="387"/>
      <c r="H126" s="456"/>
      <c r="I126" s="387"/>
      <c r="J126" s="322">
        <f t="shared" si="90"/>
        <v>3967.6</v>
      </c>
      <c r="K126" s="322">
        <f t="shared" ref="K126:N126" si="94">K127</f>
        <v>2587.6</v>
      </c>
      <c r="L126" s="322">
        <f t="shared" si="94"/>
        <v>0</v>
      </c>
      <c r="M126" s="322">
        <f t="shared" si="94"/>
        <v>1380</v>
      </c>
      <c r="N126" s="322">
        <f t="shared" si="94"/>
        <v>0</v>
      </c>
      <c r="O126" s="322"/>
      <c r="P126" s="322">
        <f>P127</f>
        <v>10159.6</v>
      </c>
      <c r="Q126" s="322">
        <f t="shared" ref="Q126:T126" si="95">Q127</f>
        <v>8074.2999999999993</v>
      </c>
      <c r="R126" s="322">
        <f t="shared" si="95"/>
        <v>8074.2999999999993</v>
      </c>
      <c r="S126" s="322">
        <f t="shared" si="95"/>
        <v>2913.1</v>
      </c>
      <c r="T126" s="322">
        <f t="shared" si="95"/>
        <v>8849</v>
      </c>
      <c r="U126" s="482"/>
      <c r="W126" s="537">
        <v>4425</v>
      </c>
      <c r="X126" s="486">
        <f>S126/J126*100</f>
        <v>73.422219981853004</v>
      </c>
      <c r="Y126" s="322">
        <f t="shared" ref="Y126:Y146" si="96">R126-S126</f>
        <v>5161.1999999999989</v>
      </c>
      <c r="Z126" s="473">
        <f>T126</f>
        <v>8849</v>
      </c>
      <c r="AA126" s="476">
        <f>R126-S126-T126</f>
        <v>-3687.8000000000011</v>
      </c>
      <c r="AB126" s="477">
        <f t="shared" si="80"/>
        <v>0</v>
      </c>
      <c r="AC126" s="594"/>
      <c r="AD126" s="600"/>
      <c r="AE126" s="600"/>
      <c r="AF126" s="568">
        <f>T126/R126</f>
        <v>1.0959463978301525</v>
      </c>
      <c r="AH126" s="561">
        <f t="shared" si="72"/>
        <v>-3687.8000000000011</v>
      </c>
      <c r="AM126" s="561">
        <f t="shared" si="93"/>
        <v>2422.2899999999995</v>
      </c>
      <c r="AQ126" s="583"/>
    </row>
    <row r="127" spans="1:43" s="479" customFormat="1" ht="97.2" x14ac:dyDescent="0.35">
      <c r="A127" s="462"/>
      <c r="B127" s="462">
        <v>1</v>
      </c>
      <c r="C127" s="461" t="s">
        <v>532</v>
      </c>
      <c r="D127" s="459"/>
      <c r="E127" s="462"/>
      <c r="F127" s="462"/>
      <c r="G127" s="462"/>
      <c r="H127" s="463"/>
      <c r="I127" s="538"/>
      <c r="J127" s="322">
        <f t="shared" si="90"/>
        <v>3967.6</v>
      </c>
      <c r="K127" s="473">
        <f>SUM(K129:K133)</f>
        <v>2587.6</v>
      </c>
      <c r="L127" s="473">
        <f>SUM(L129:L133)</f>
        <v>0</v>
      </c>
      <c r="M127" s="473">
        <f>SUM(M129:M133)</f>
        <v>1380</v>
      </c>
      <c r="N127" s="473">
        <f>SUM(N129:N133)</f>
        <v>0</v>
      </c>
      <c r="O127" s="473"/>
      <c r="P127" s="473">
        <f>P128+P131+P134</f>
        <v>10159.6</v>
      </c>
      <c r="Q127" s="473">
        <f>Q128+Q131+Q134</f>
        <v>8074.2999999999993</v>
      </c>
      <c r="R127" s="473">
        <f>R128+R131+R134</f>
        <v>8074.2999999999993</v>
      </c>
      <c r="S127" s="473">
        <f>S128+S131+S134</f>
        <v>2913.1</v>
      </c>
      <c r="T127" s="473">
        <f>T128+T131+T134</f>
        <v>8849</v>
      </c>
      <c r="U127" s="539"/>
      <c r="V127" s="540"/>
      <c r="W127" s="546"/>
      <c r="X127" s="486">
        <f>S127/J127*100</f>
        <v>73.422219981853004</v>
      </c>
      <c r="Y127" s="322">
        <f t="shared" si="96"/>
        <v>5161.1999999999989</v>
      </c>
      <c r="Z127" s="487">
        <f>T127</f>
        <v>8849</v>
      </c>
      <c r="AA127" s="488">
        <f>R127-S127-T127</f>
        <v>-3687.8000000000011</v>
      </c>
      <c r="AB127" s="489">
        <f t="shared" si="80"/>
        <v>0</v>
      </c>
      <c r="AC127" s="593"/>
      <c r="AD127" s="601"/>
      <c r="AE127" s="600"/>
      <c r="AF127" s="568">
        <f>T127/R127</f>
        <v>1.0959463978301525</v>
      </c>
      <c r="AH127" s="561">
        <f t="shared" si="72"/>
        <v>-3687.8000000000011</v>
      </c>
      <c r="AM127" s="561">
        <f t="shared" si="93"/>
        <v>2422.2899999999995</v>
      </c>
      <c r="AN127" s="706"/>
    </row>
    <row r="128" spans="1:43" s="479" customFormat="1" ht="16.2" x14ac:dyDescent="0.35">
      <c r="A128" s="462"/>
      <c r="B128" s="462" t="s">
        <v>385</v>
      </c>
      <c r="C128" s="458" t="s">
        <v>891</v>
      </c>
      <c r="D128" s="459"/>
      <c r="E128" s="462"/>
      <c r="F128" s="462"/>
      <c r="G128" s="462"/>
      <c r="H128" s="463"/>
      <c r="I128" s="538"/>
      <c r="J128" s="322"/>
      <c r="K128" s="473"/>
      <c r="L128" s="473"/>
      <c r="M128" s="473"/>
      <c r="N128" s="473"/>
      <c r="O128" s="473"/>
      <c r="P128" s="473">
        <f>SUM(P129:P130)</f>
        <v>7669</v>
      </c>
      <c r="Q128" s="473">
        <f t="shared" ref="Q128:T128" si="97">SUM(Q129:Q130)</f>
        <v>5583.7</v>
      </c>
      <c r="R128" s="473">
        <f t="shared" si="97"/>
        <v>5583.7</v>
      </c>
      <c r="S128" s="473">
        <f t="shared" si="97"/>
        <v>2913.1</v>
      </c>
      <c r="T128" s="473">
        <f t="shared" si="97"/>
        <v>2669</v>
      </c>
      <c r="U128" s="539"/>
      <c r="V128" s="540"/>
      <c r="W128" s="546"/>
      <c r="X128" s="486"/>
      <c r="Y128" s="322">
        <f t="shared" si="96"/>
        <v>2670.6</v>
      </c>
      <c r="Z128" s="487"/>
      <c r="AA128" s="488"/>
      <c r="AB128" s="489"/>
      <c r="AC128" s="593"/>
      <c r="AD128" s="601"/>
      <c r="AE128" s="600"/>
      <c r="AF128" s="568"/>
      <c r="AH128" s="561">
        <f t="shared" ref="AH128:AH149" si="98">R128-S128-T128</f>
        <v>1.5999999999999091</v>
      </c>
      <c r="AM128" s="561">
        <f t="shared" si="93"/>
        <v>1675.11</v>
      </c>
    </row>
    <row r="129" spans="1:42" ht="46.8" x14ac:dyDescent="0.3">
      <c r="A129" s="464" t="s">
        <v>664</v>
      </c>
      <c r="B129" s="464" t="s">
        <v>45</v>
      </c>
      <c r="C129" s="457" t="s">
        <v>913</v>
      </c>
      <c r="D129" s="303" t="s">
        <v>935</v>
      </c>
      <c r="E129" s="303" t="s">
        <v>31</v>
      </c>
      <c r="F129" s="303"/>
      <c r="G129" s="303"/>
      <c r="H129" s="303" t="s">
        <v>878</v>
      </c>
      <c r="I129" s="464" t="s">
        <v>386</v>
      </c>
      <c r="J129" s="322">
        <f>SUM(K129:N129)</f>
        <v>2200</v>
      </c>
      <c r="K129" s="321">
        <v>820</v>
      </c>
      <c r="L129" s="321"/>
      <c r="M129" s="321">
        <v>1380</v>
      </c>
      <c r="N129" s="321">
        <v>0</v>
      </c>
      <c r="O129" s="321"/>
      <c r="P129" s="321">
        <v>5500</v>
      </c>
      <c r="Q129" s="321">
        <v>3414.7</v>
      </c>
      <c r="R129" s="321">
        <v>3414.7</v>
      </c>
      <c r="S129" s="321">
        <v>1820</v>
      </c>
      <c r="T129" s="321">
        <v>1594</v>
      </c>
      <c r="U129" s="303" t="s">
        <v>999</v>
      </c>
      <c r="V129" s="543" t="s">
        <v>812</v>
      </c>
      <c r="W129" s="303" t="s">
        <v>812</v>
      </c>
      <c r="X129" s="486">
        <f>S129/J129*100</f>
        <v>82.727272727272734</v>
      </c>
      <c r="Y129" s="322">
        <f>R129-S129</f>
        <v>1594.6999999999998</v>
      </c>
      <c r="Z129" s="487">
        <f>T129</f>
        <v>1594</v>
      </c>
      <c r="AA129" s="488">
        <f>R129-S129-T129</f>
        <v>0.6999999999998181</v>
      </c>
      <c r="AB129" s="489">
        <f>Y129-Z129-AA129</f>
        <v>0</v>
      </c>
      <c r="AC129" s="593">
        <v>1</v>
      </c>
      <c r="AD129" s="593">
        <v>1</v>
      </c>
      <c r="AE129" s="600"/>
      <c r="AF129" s="565">
        <f>T129/R129</f>
        <v>0.46680528304096996</v>
      </c>
      <c r="AH129" s="561">
        <f>R129-S129-T129</f>
        <v>0.6999999999998181</v>
      </c>
      <c r="AM129" s="561">
        <f t="shared" si="93"/>
        <v>1024.4099999999999</v>
      </c>
    </row>
    <row r="130" spans="1:42" ht="54.6" customHeight="1" x14ac:dyDescent="0.3">
      <c r="A130" s="464" t="s">
        <v>664</v>
      </c>
      <c r="B130" s="464" t="s">
        <v>45</v>
      </c>
      <c r="C130" s="704" t="s">
        <v>905</v>
      </c>
      <c r="D130" s="303" t="s">
        <v>935</v>
      </c>
      <c r="E130" s="303" t="s">
        <v>30</v>
      </c>
      <c r="F130" s="303"/>
      <c r="G130" s="303"/>
      <c r="H130" s="303" t="s">
        <v>991</v>
      </c>
      <c r="I130" s="464" t="s">
        <v>386</v>
      </c>
      <c r="J130" s="322">
        <f>SUM(K130:N130)</f>
        <v>0</v>
      </c>
      <c r="K130" s="321"/>
      <c r="L130" s="321"/>
      <c r="M130" s="321">
        <v>0</v>
      </c>
      <c r="N130" s="321">
        <v>0</v>
      </c>
      <c r="O130" s="321"/>
      <c r="P130" s="321">
        <v>2169</v>
      </c>
      <c r="Q130" s="321">
        <v>2169</v>
      </c>
      <c r="R130" s="321">
        <v>2169</v>
      </c>
      <c r="S130" s="321">
        <v>1093.0999999999999</v>
      </c>
      <c r="T130" s="321">
        <v>1075</v>
      </c>
      <c r="U130" s="491"/>
      <c r="V130" s="500"/>
      <c r="W130" s="303" t="s">
        <v>877</v>
      </c>
      <c r="X130" s="486"/>
      <c r="Y130" s="322">
        <f>R130-S130</f>
        <v>1075.9000000000001</v>
      </c>
      <c r="Z130" s="487">
        <f>T130</f>
        <v>1075</v>
      </c>
      <c r="AA130" s="488">
        <f>R130-S130-T130</f>
        <v>0.90000000000009095</v>
      </c>
      <c r="AB130" s="489">
        <f>Y130-Z130-AA130</f>
        <v>0</v>
      </c>
      <c r="AC130" s="593">
        <v>1</v>
      </c>
      <c r="AD130" s="593">
        <v>1</v>
      </c>
      <c r="AE130" s="600"/>
      <c r="AF130" s="565">
        <f>T130/R130</f>
        <v>0.49562010142923008</v>
      </c>
      <c r="AH130" s="561">
        <f>R130-S130-T130</f>
        <v>0.90000000000009095</v>
      </c>
      <c r="AM130" s="561">
        <f t="shared" si="93"/>
        <v>650.69999999999993</v>
      </c>
    </row>
    <row r="131" spans="1:42" ht="16.2" x14ac:dyDescent="0.3">
      <c r="B131" s="462" t="s">
        <v>385</v>
      </c>
      <c r="C131" s="458" t="s">
        <v>892</v>
      </c>
      <c r="D131" s="303"/>
      <c r="E131" s="303"/>
      <c r="F131" s="303"/>
      <c r="G131" s="303"/>
      <c r="H131" s="303"/>
      <c r="I131" s="464"/>
      <c r="J131" s="322"/>
      <c r="K131" s="321"/>
      <c r="L131" s="321"/>
      <c r="M131" s="321"/>
      <c r="N131" s="321"/>
      <c r="O131" s="321"/>
      <c r="P131" s="473">
        <f>SUM(P132:P133)</f>
        <v>2490.6</v>
      </c>
      <c r="Q131" s="473">
        <f>SUM(Q132:Q133)</f>
        <v>2490.6</v>
      </c>
      <c r="R131" s="473">
        <f>SUM(R132:R133)</f>
        <v>2490.6</v>
      </c>
      <c r="S131" s="473">
        <f>SUM(S132:S133)</f>
        <v>0</v>
      </c>
      <c r="T131" s="473">
        <f>SUM(T132:T133)</f>
        <v>2180</v>
      </c>
      <c r="U131" s="491"/>
      <c r="V131" s="500"/>
      <c r="W131" s="484"/>
      <c r="X131" s="486"/>
      <c r="Y131" s="322">
        <f t="shared" si="96"/>
        <v>2490.6</v>
      </c>
      <c r="Z131" s="487"/>
      <c r="AA131" s="488"/>
      <c r="AB131" s="489"/>
      <c r="AC131" s="593"/>
      <c r="AD131" s="599"/>
      <c r="AE131" s="600"/>
      <c r="AF131" s="568"/>
      <c r="AH131" s="561">
        <f t="shared" si="98"/>
        <v>310.59999999999991</v>
      </c>
      <c r="AM131" s="561">
        <f t="shared" si="93"/>
        <v>747.18</v>
      </c>
    </row>
    <row r="132" spans="1:42" ht="31.2" x14ac:dyDescent="0.3">
      <c r="A132" s="464" t="s">
        <v>664</v>
      </c>
      <c r="B132" s="464" t="s">
        <v>45</v>
      </c>
      <c r="C132" s="704" t="s">
        <v>994</v>
      </c>
      <c r="D132" s="303" t="s">
        <v>935</v>
      </c>
      <c r="E132" s="705" t="s">
        <v>996</v>
      </c>
      <c r="F132" s="303"/>
      <c r="G132" s="303"/>
      <c r="H132" s="303" t="s">
        <v>997</v>
      </c>
      <c r="I132" s="464" t="s">
        <v>918</v>
      </c>
      <c r="J132" s="322">
        <f t="shared" si="90"/>
        <v>1044.5999999999999</v>
      </c>
      <c r="K132" s="321">
        <v>1044.5999999999999</v>
      </c>
      <c r="L132" s="321"/>
      <c r="M132" s="321">
        <v>0</v>
      </c>
      <c r="N132" s="321">
        <v>0</v>
      </c>
      <c r="O132" s="321"/>
      <c r="P132" s="321">
        <v>1446</v>
      </c>
      <c r="Q132" s="321">
        <v>1446</v>
      </c>
      <c r="R132" s="321">
        <v>1446</v>
      </c>
      <c r="S132" s="321"/>
      <c r="T132" s="321">
        <v>1135.4000000000001</v>
      </c>
      <c r="U132" s="484"/>
      <c r="V132" s="498" t="s">
        <v>811</v>
      </c>
      <c r="W132" s="484" t="s">
        <v>811</v>
      </c>
      <c r="X132" s="486">
        <f>S132/J132*100</f>
        <v>0</v>
      </c>
      <c r="Y132" s="322">
        <f t="shared" si="96"/>
        <v>1446</v>
      </c>
      <c r="Z132" s="487">
        <f t="shared" ref="Z132:Z136" si="99">T132</f>
        <v>1135.4000000000001</v>
      </c>
      <c r="AA132" s="488">
        <f t="shared" ref="AA132:AA136" si="100">R132-S132-T132</f>
        <v>310.59999999999991</v>
      </c>
      <c r="AB132" s="489">
        <f t="shared" ref="AB132:AB133" si="101">Y132-Z132-AA132</f>
        <v>0</v>
      </c>
      <c r="AC132" s="593">
        <v>1</v>
      </c>
      <c r="AD132" s="593">
        <v>1</v>
      </c>
      <c r="AE132" s="600"/>
      <c r="AF132" s="565">
        <f t="shared" ref="AF132:AF136" si="102">T132/R132</f>
        <v>0.78520055325034588</v>
      </c>
      <c r="AH132" s="561">
        <f t="shared" si="98"/>
        <v>310.59999999999991</v>
      </c>
      <c r="AM132" s="561">
        <f t="shared" si="93"/>
        <v>433.8</v>
      </c>
      <c r="AN132" s="561"/>
      <c r="AP132" s="561"/>
    </row>
    <row r="133" spans="1:42" ht="31.2" x14ac:dyDescent="0.3">
      <c r="A133" s="464" t="s">
        <v>664</v>
      </c>
      <c r="B133" s="464" t="s">
        <v>45</v>
      </c>
      <c r="C133" s="704" t="s">
        <v>995</v>
      </c>
      <c r="D133" s="303" t="s">
        <v>935</v>
      </c>
      <c r="E133" s="705" t="s">
        <v>35</v>
      </c>
      <c r="F133" s="303"/>
      <c r="G133" s="303"/>
      <c r="H133" s="303" t="s">
        <v>778</v>
      </c>
      <c r="I133" s="464" t="s">
        <v>918</v>
      </c>
      <c r="J133" s="322">
        <f t="shared" si="90"/>
        <v>723</v>
      </c>
      <c r="K133" s="321">
        <f>433.8+289.2</f>
        <v>723</v>
      </c>
      <c r="L133" s="321"/>
      <c r="M133" s="321"/>
      <c r="N133" s="321"/>
      <c r="O133" s="321"/>
      <c r="P133" s="321">
        <v>1044.5999999999999</v>
      </c>
      <c r="Q133" s="321">
        <v>1044.5999999999999</v>
      </c>
      <c r="R133" s="321">
        <v>1044.5999999999999</v>
      </c>
      <c r="S133" s="321"/>
      <c r="T133" s="321">
        <f>R133</f>
        <v>1044.5999999999999</v>
      </c>
      <c r="U133" s="491"/>
      <c r="V133" s="500"/>
      <c r="W133" s="484"/>
      <c r="X133" s="486">
        <f>S133/J133*100</f>
        <v>0</v>
      </c>
      <c r="Y133" s="322">
        <f t="shared" si="96"/>
        <v>1044.5999999999999</v>
      </c>
      <c r="Z133" s="487">
        <f t="shared" si="99"/>
        <v>1044.5999999999999</v>
      </c>
      <c r="AA133" s="488">
        <f t="shared" si="100"/>
        <v>0</v>
      </c>
      <c r="AB133" s="489">
        <f t="shared" si="101"/>
        <v>0</v>
      </c>
      <c r="AC133" s="593">
        <v>1</v>
      </c>
      <c r="AD133" s="593">
        <v>1</v>
      </c>
      <c r="AE133" s="600"/>
      <c r="AF133" s="565">
        <f t="shared" si="102"/>
        <v>1</v>
      </c>
      <c r="AH133" s="561">
        <f t="shared" si="98"/>
        <v>0</v>
      </c>
      <c r="AM133" s="561">
        <f t="shared" si="93"/>
        <v>313.37999999999994</v>
      </c>
      <c r="AN133" s="561"/>
    </row>
    <row r="134" spans="1:42" s="479" customFormat="1" ht="55.8" customHeight="1" x14ac:dyDescent="0.35">
      <c r="A134" s="462"/>
      <c r="B134" s="462" t="s">
        <v>385</v>
      </c>
      <c r="C134" s="458" t="s">
        <v>998</v>
      </c>
      <c r="D134" s="459"/>
      <c r="E134" s="459"/>
      <c r="F134" s="459"/>
      <c r="G134" s="459"/>
      <c r="H134" s="459"/>
      <c r="I134" s="462"/>
      <c r="J134" s="473"/>
      <c r="K134" s="473"/>
      <c r="L134" s="473"/>
      <c r="M134" s="473"/>
      <c r="N134" s="473"/>
      <c r="O134" s="473"/>
      <c r="P134" s="473"/>
      <c r="Q134" s="473"/>
      <c r="R134" s="473"/>
      <c r="S134" s="473"/>
      <c r="T134" s="473">
        <v>4000</v>
      </c>
      <c r="U134" s="459" t="s">
        <v>990</v>
      </c>
      <c r="V134" s="707"/>
      <c r="W134" s="474"/>
      <c r="X134" s="475"/>
      <c r="Y134" s="473"/>
      <c r="Z134" s="473">
        <f t="shared" si="99"/>
        <v>4000</v>
      </c>
      <c r="AA134" s="476"/>
      <c r="AB134" s="477"/>
      <c r="AC134" s="596"/>
      <c r="AD134" s="596"/>
      <c r="AE134" s="601"/>
      <c r="AF134" s="708"/>
      <c r="AH134" s="706"/>
      <c r="AM134" s="561">
        <f t="shared" si="93"/>
        <v>0</v>
      </c>
    </row>
    <row r="135" spans="1:42" ht="31.2" hidden="1" x14ac:dyDescent="0.3">
      <c r="A135" s="464" t="s">
        <v>664</v>
      </c>
      <c r="B135" s="464" t="s">
        <v>45</v>
      </c>
      <c r="C135" s="704" t="s">
        <v>720</v>
      </c>
      <c r="D135" s="303" t="s">
        <v>935</v>
      </c>
      <c r="E135" s="705" t="s">
        <v>996</v>
      </c>
      <c r="F135" s="303"/>
      <c r="G135" s="303"/>
      <c r="H135" s="303" t="s">
        <v>1000</v>
      </c>
      <c r="I135" s="464" t="s">
        <v>918</v>
      </c>
      <c r="J135" s="322">
        <f>SUM(K135:N135)</f>
        <v>1156.8</v>
      </c>
      <c r="K135" s="321">
        <v>1156.8</v>
      </c>
      <c r="L135" s="321"/>
      <c r="M135" s="321">
        <v>0</v>
      </c>
      <c r="N135" s="321">
        <v>0</v>
      </c>
      <c r="O135" s="321"/>
      <c r="P135" s="321"/>
      <c r="Q135" s="321"/>
      <c r="R135" s="321"/>
      <c r="S135" s="321">
        <v>0</v>
      </c>
      <c r="T135" s="321"/>
      <c r="U135" s="491"/>
      <c r="V135" s="500"/>
      <c r="W135" s="484"/>
      <c r="X135" s="486">
        <f>S135/J135*100</f>
        <v>0</v>
      </c>
      <c r="Y135" s="322">
        <f>R135-S135</f>
        <v>0</v>
      </c>
      <c r="Z135" s="487">
        <f>T135</f>
        <v>0</v>
      </c>
      <c r="AA135" s="488">
        <f>R135-S135-T135</f>
        <v>0</v>
      </c>
      <c r="AB135" s="489">
        <f>Y135-Z135-AA135</f>
        <v>0</v>
      </c>
      <c r="AC135" s="593">
        <v>1</v>
      </c>
      <c r="AD135" s="593">
        <v>1</v>
      </c>
      <c r="AE135" s="600"/>
      <c r="AF135" s="565" t="e">
        <f>T135/R135</f>
        <v>#DIV/0!</v>
      </c>
      <c r="AH135" s="561">
        <f>R135-S135-T135</f>
        <v>0</v>
      </c>
      <c r="AM135" s="561">
        <f t="shared" si="93"/>
        <v>0</v>
      </c>
      <c r="AN135" s="561"/>
    </row>
    <row r="136" spans="1:42" s="521" customFormat="1" ht="46.8" x14ac:dyDescent="0.3">
      <c r="A136" s="387"/>
      <c r="B136" s="387" t="s">
        <v>453</v>
      </c>
      <c r="C136" s="454" t="s">
        <v>546</v>
      </c>
      <c r="D136" s="453"/>
      <c r="E136" s="453"/>
      <c r="F136" s="453"/>
      <c r="G136" s="453"/>
      <c r="H136" s="456"/>
      <c r="I136" s="387"/>
      <c r="J136" s="322">
        <f t="shared" si="90"/>
        <v>38095</v>
      </c>
      <c r="K136" s="322">
        <f>SUM(K140:K144)</f>
        <v>38095</v>
      </c>
      <c r="L136" s="322">
        <f>SUM(L140:L144)</f>
        <v>0</v>
      </c>
      <c r="M136" s="322">
        <f>SUM(M140:M144)</f>
        <v>0</v>
      </c>
      <c r="N136" s="322">
        <f>SUM(N140:N144)</f>
        <v>0</v>
      </c>
      <c r="O136" s="322"/>
      <c r="P136" s="322">
        <f>P137+P143</f>
        <v>37245</v>
      </c>
      <c r="Q136" s="322">
        <f t="shared" ref="Q136:T136" si="103">Q137+Q143</f>
        <v>27945</v>
      </c>
      <c r="R136" s="322">
        <f t="shared" si="103"/>
        <v>27945</v>
      </c>
      <c r="S136" s="322">
        <f t="shared" si="103"/>
        <v>7150</v>
      </c>
      <c r="T136" s="322">
        <f t="shared" si="103"/>
        <v>9397</v>
      </c>
      <c r="U136" s="482"/>
      <c r="W136" s="537">
        <v>11122</v>
      </c>
      <c r="X136" s="486">
        <f>S136/J136*100</f>
        <v>18.76886730542066</v>
      </c>
      <c r="Y136" s="322">
        <f t="shared" si="96"/>
        <v>20795</v>
      </c>
      <c r="Z136" s="487">
        <f t="shared" si="99"/>
        <v>9397</v>
      </c>
      <c r="AA136" s="547">
        <f t="shared" si="100"/>
        <v>11398</v>
      </c>
      <c r="AB136" s="489">
        <f t="shared" si="80"/>
        <v>0</v>
      </c>
      <c r="AC136" s="593"/>
      <c r="AD136" s="600"/>
      <c r="AE136" s="600"/>
      <c r="AF136" s="568">
        <f t="shared" si="102"/>
        <v>0.33626766863481838</v>
      </c>
      <c r="AH136" s="561">
        <f t="shared" si="98"/>
        <v>11398</v>
      </c>
      <c r="AM136" s="561">
        <f t="shared" si="93"/>
        <v>8383.5</v>
      </c>
      <c r="AP136" s="702"/>
    </row>
    <row r="137" spans="1:42" s="479" customFormat="1" ht="16.2" x14ac:dyDescent="0.35">
      <c r="A137" s="462"/>
      <c r="B137" s="462" t="s">
        <v>385</v>
      </c>
      <c r="C137" s="458" t="s">
        <v>891</v>
      </c>
      <c r="D137" s="459"/>
      <c r="E137" s="459"/>
      <c r="F137" s="459"/>
      <c r="G137" s="459"/>
      <c r="H137" s="463"/>
      <c r="I137" s="462"/>
      <c r="J137" s="473"/>
      <c r="K137" s="473"/>
      <c r="L137" s="473"/>
      <c r="M137" s="473"/>
      <c r="N137" s="473"/>
      <c r="O137" s="473"/>
      <c r="P137" s="473">
        <f>SUM(P138:P142)</f>
        <v>29265</v>
      </c>
      <c r="Q137" s="473">
        <f t="shared" ref="Q137:T137" si="104">SUM(Q138:Q142)</f>
        <v>19965</v>
      </c>
      <c r="R137" s="473">
        <f t="shared" si="104"/>
        <v>19965</v>
      </c>
      <c r="S137" s="473">
        <f t="shared" si="104"/>
        <v>7150</v>
      </c>
      <c r="T137" s="473">
        <f t="shared" si="104"/>
        <v>6997</v>
      </c>
      <c r="U137" s="480"/>
      <c r="W137" s="551"/>
      <c r="X137" s="475"/>
      <c r="Y137" s="322">
        <f t="shared" si="96"/>
        <v>12815</v>
      </c>
      <c r="Z137" s="487"/>
      <c r="AA137" s="547"/>
      <c r="AB137" s="489"/>
      <c r="AC137" s="597"/>
      <c r="AD137" s="601"/>
      <c r="AE137" s="601"/>
      <c r="AF137" s="569"/>
      <c r="AH137" s="561">
        <f t="shared" si="98"/>
        <v>5818</v>
      </c>
      <c r="AM137" s="561">
        <f t="shared" si="93"/>
        <v>5989.5</v>
      </c>
    </row>
    <row r="138" spans="1:42" ht="51" customHeight="1" x14ac:dyDescent="0.3">
      <c r="A138" s="464" t="s">
        <v>865</v>
      </c>
      <c r="B138" s="464">
        <v>1</v>
      </c>
      <c r="C138" s="457" t="s">
        <v>691</v>
      </c>
      <c r="D138" s="303" t="s">
        <v>708</v>
      </c>
      <c r="E138" s="303" t="s">
        <v>616</v>
      </c>
      <c r="F138" s="303"/>
      <c r="G138" s="303"/>
      <c r="H138" s="303" t="s">
        <v>700</v>
      </c>
      <c r="I138" s="464" t="s">
        <v>386</v>
      </c>
      <c r="J138" s="322">
        <f>SUM(K138:N138)</f>
        <v>900</v>
      </c>
      <c r="K138" s="321">
        <v>900</v>
      </c>
      <c r="L138" s="321"/>
      <c r="M138" s="321">
        <v>0</v>
      </c>
      <c r="N138" s="321">
        <v>0</v>
      </c>
      <c r="O138" s="321"/>
      <c r="P138" s="321">
        <v>900</v>
      </c>
      <c r="Q138" s="321">
        <v>900</v>
      </c>
      <c r="R138" s="321">
        <f>K138</f>
        <v>900</v>
      </c>
      <c r="S138" s="321">
        <v>700</v>
      </c>
      <c r="T138" s="321">
        <f>200</f>
        <v>200</v>
      </c>
      <c r="U138" s="467" t="s">
        <v>795</v>
      </c>
      <c r="V138" s="498" t="s">
        <v>795</v>
      </c>
      <c r="W138" s="484"/>
      <c r="X138" s="486">
        <f>S138/J138*100</f>
        <v>77.777777777777786</v>
      </c>
      <c r="Y138" s="322">
        <f>R138-S138</f>
        <v>200</v>
      </c>
      <c r="Z138" s="487">
        <f>T138</f>
        <v>200</v>
      </c>
      <c r="AA138" s="488">
        <f>R138-S138-T138</f>
        <v>0</v>
      </c>
      <c r="AB138" s="489">
        <f>Y138-Z138-AA138</f>
        <v>0</v>
      </c>
      <c r="AC138" s="593">
        <v>1</v>
      </c>
      <c r="AD138" s="593">
        <v>1</v>
      </c>
      <c r="AE138" s="593">
        <v>1</v>
      </c>
      <c r="AF138" s="565">
        <f>T138/R138</f>
        <v>0.22222222222222221</v>
      </c>
      <c r="AH138" s="561">
        <f>R138-S138-T138</f>
        <v>0</v>
      </c>
      <c r="AM138" s="561">
        <f t="shared" si="93"/>
        <v>270</v>
      </c>
    </row>
    <row r="139" spans="1:42" ht="19.8" customHeight="1" x14ac:dyDescent="0.3">
      <c r="A139" s="464" t="s">
        <v>865</v>
      </c>
      <c r="B139" s="464">
        <v>2</v>
      </c>
      <c r="C139" s="457" t="s">
        <v>729</v>
      </c>
      <c r="D139" s="303" t="s">
        <v>709</v>
      </c>
      <c r="E139" s="303" t="s">
        <v>686</v>
      </c>
      <c r="F139" s="303"/>
      <c r="G139" s="303"/>
      <c r="H139" s="303" t="s">
        <v>787</v>
      </c>
      <c r="I139" s="464" t="s">
        <v>386</v>
      </c>
      <c r="J139" s="322">
        <f>SUM(K139:N139)</f>
        <v>950</v>
      </c>
      <c r="K139" s="321">
        <v>950</v>
      </c>
      <c r="L139" s="321"/>
      <c r="M139" s="321">
        <v>0</v>
      </c>
      <c r="N139" s="321">
        <v>0</v>
      </c>
      <c r="O139" s="321"/>
      <c r="P139" s="321">
        <v>950</v>
      </c>
      <c r="Q139" s="321">
        <v>950</v>
      </c>
      <c r="R139" s="321">
        <f>K139</f>
        <v>950</v>
      </c>
      <c r="S139" s="321">
        <v>750</v>
      </c>
      <c r="T139" s="321">
        <v>200</v>
      </c>
      <c r="U139" s="467" t="s">
        <v>795</v>
      </c>
      <c r="V139" s="498" t="s">
        <v>795</v>
      </c>
      <c r="W139" s="484"/>
      <c r="X139" s="486">
        <f>S139/J139*100</f>
        <v>78.94736842105263</v>
      </c>
      <c r="Y139" s="322">
        <f>R139-S139</f>
        <v>200</v>
      </c>
      <c r="Z139" s="487">
        <f>T139</f>
        <v>200</v>
      </c>
      <c r="AA139" s="488">
        <f>R139-S139-T139</f>
        <v>0</v>
      </c>
      <c r="AB139" s="489">
        <f>Y139-Z139-AA139</f>
        <v>0</v>
      </c>
      <c r="AC139" s="593">
        <v>1</v>
      </c>
      <c r="AD139" s="593">
        <v>1</v>
      </c>
      <c r="AE139" s="593">
        <v>1</v>
      </c>
      <c r="AF139" s="565">
        <f>T139/R139</f>
        <v>0.21052631578947367</v>
      </c>
      <c r="AH139" s="561">
        <f>R139-S139-T139</f>
        <v>0</v>
      </c>
      <c r="AM139" s="561">
        <f t="shared" si="93"/>
        <v>285</v>
      </c>
      <c r="AP139" s="582"/>
    </row>
    <row r="140" spans="1:42" ht="36.6" customHeight="1" x14ac:dyDescent="0.3">
      <c r="B140" s="464">
        <v>3</v>
      </c>
      <c r="C140" s="457" t="s">
        <v>728</v>
      </c>
      <c r="D140" s="303" t="s">
        <v>935</v>
      </c>
      <c r="E140" s="303" t="s">
        <v>32</v>
      </c>
      <c r="F140" s="303"/>
      <c r="G140" s="303"/>
      <c r="H140" s="303" t="s">
        <v>873</v>
      </c>
      <c r="I140" s="464" t="s">
        <v>470</v>
      </c>
      <c r="J140" s="322">
        <f t="shared" si="90"/>
        <v>16095</v>
      </c>
      <c r="K140" s="321">
        <v>16095</v>
      </c>
      <c r="L140" s="321"/>
      <c r="M140" s="321">
        <v>0</v>
      </c>
      <c r="N140" s="321">
        <v>0</v>
      </c>
      <c r="O140" s="321"/>
      <c r="P140" s="321">
        <v>6915</v>
      </c>
      <c r="Q140" s="321">
        <v>6915</v>
      </c>
      <c r="R140" s="321">
        <v>6915</v>
      </c>
      <c r="S140" s="321">
        <v>2200</v>
      </c>
      <c r="T140" s="321">
        <v>3697</v>
      </c>
      <c r="U140" s="303"/>
      <c r="V140" s="543"/>
      <c r="W140" s="548" t="s">
        <v>871</v>
      </c>
      <c r="X140" s="486">
        <f t="shared" ref="X140:X142" si="105">S140/J140*100</f>
        <v>13.66884125504815</v>
      </c>
      <c r="Y140" s="322">
        <f t="shared" si="96"/>
        <v>4715</v>
      </c>
      <c r="Z140" s="487">
        <f t="shared" ref="Z140:Z142" si="106">T140</f>
        <v>3697</v>
      </c>
      <c r="AA140" s="488">
        <f t="shared" ref="AA140:AA142" si="107">R140-S140-T140</f>
        <v>1018</v>
      </c>
      <c r="AB140" s="489">
        <f t="shared" ref="AB140:AB149" si="108">Y140-Z140-AA140</f>
        <v>0</v>
      </c>
      <c r="AC140" s="593">
        <v>1</v>
      </c>
      <c r="AD140" s="599"/>
      <c r="AE140" s="600"/>
      <c r="AF140" s="568">
        <f t="shared" ref="AF140:AF142" si="109">T140/R140</f>
        <v>0.53463485177151115</v>
      </c>
      <c r="AG140" s="561"/>
      <c r="AH140" s="561">
        <f t="shared" si="98"/>
        <v>1018</v>
      </c>
      <c r="AM140" s="561">
        <f t="shared" si="93"/>
        <v>2074.5</v>
      </c>
    </row>
    <row r="141" spans="1:42" ht="36.6" customHeight="1" x14ac:dyDescent="0.3">
      <c r="B141" s="464">
        <v>4</v>
      </c>
      <c r="C141" s="457" t="s">
        <v>704</v>
      </c>
      <c r="D141" s="303" t="s">
        <v>935</v>
      </c>
      <c r="E141" s="303" t="s">
        <v>616</v>
      </c>
      <c r="F141" s="303"/>
      <c r="G141" s="303"/>
      <c r="H141" s="303" t="s">
        <v>876</v>
      </c>
      <c r="I141" s="464" t="s">
        <v>386</v>
      </c>
      <c r="J141" s="322">
        <f t="shared" si="90"/>
        <v>10000</v>
      </c>
      <c r="K141" s="321">
        <v>10000</v>
      </c>
      <c r="L141" s="321"/>
      <c r="M141" s="321"/>
      <c r="N141" s="321"/>
      <c r="O141" s="321"/>
      <c r="P141" s="321">
        <v>10500</v>
      </c>
      <c r="Q141" s="321">
        <v>10000</v>
      </c>
      <c r="R141" s="321">
        <f t="shared" ref="R141" si="110">K141</f>
        <v>10000</v>
      </c>
      <c r="S141" s="321">
        <v>3000</v>
      </c>
      <c r="T141" s="321">
        <v>2200</v>
      </c>
      <c r="U141" s="303"/>
      <c r="V141" s="543"/>
      <c r="W141" s="303"/>
      <c r="X141" s="486">
        <f t="shared" si="105"/>
        <v>30</v>
      </c>
      <c r="Y141" s="322">
        <f t="shared" si="96"/>
        <v>7000</v>
      </c>
      <c r="Z141" s="487">
        <f t="shared" si="106"/>
        <v>2200</v>
      </c>
      <c r="AA141" s="488">
        <f t="shared" si="107"/>
        <v>4800</v>
      </c>
      <c r="AB141" s="489">
        <f t="shared" si="108"/>
        <v>0</v>
      </c>
      <c r="AC141" s="593">
        <v>1</v>
      </c>
      <c r="AD141" s="599"/>
      <c r="AE141" s="600"/>
      <c r="AF141" s="568">
        <f t="shared" si="109"/>
        <v>0.22</v>
      </c>
      <c r="AH141" s="561">
        <f t="shared" si="98"/>
        <v>4800</v>
      </c>
      <c r="AM141" s="561">
        <f t="shared" si="93"/>
        <v>3000</v>
      </c>
    </row>
    <row r="142" spans="1:42" ht="35.4" customHeight="1" x14ac:dyDescent="0.3">
      <c r="B142" s="464">
        <v>5</v>
      </c>
      <c r="C142" s="457" t="s">
        <v>986</v>
      </c>
      <c r="D142" s="303" t="s">
        <v>935</v>
      </c>
      <c r="E142" s="303" t="s">
        <v>32</v>
      </c>
      <c r="F142" s="303"/>
      <c r="G142" s="303"/>
      <c r="H142" s="303" t="s">
        <v>987</v>
      </c>
      <c r="I142" s="464" t="s">
        <v>470</v>
      </c>
      <c r="J142" s="322">
        <f>SUM(K142:N142)</f>
        <v>6000</v>
      </c>
      <c r="K142" s="321">
        <v>6000</v>
      </c>
      <c r="L142" s="321"/>
      <c r="M142" s="322">
        <v>0</v>
      </c>
      <c r="N142" s="321">
        <v>0</v>
      </c>
      <c r="O142" s="321"/>
      <c r="P142" s="321">
        <v>10000</v>
      </c>
      <c r="Q142" s="321">
        <v>1200</v>
      </c>
      <c r="R142" s="321">
        <v>1200</v>
      </c>
      <c r="S142" s="321">
        <v>500</v>
      </c>
      <c r="T142" s="321">
        <v>700</v>
      </c>
      <c r="U142" s="303"/>
      <c r="V142" s="543"/>
      <c r="W142" s="548" t="s">
        <v>872</v>
      </c>
      <c r="X142" s="486">
        <f t="shared" si="105"/>
        <v>8.3333333333333321</v>
      </c>
      <c r="Y142" s="322">
        <f t="shared" ref="Y142" si="111">R142-S142</f>
        <v>700</v>
      </c>
      <c r="Z142" s="487">
        <f t="shared" si="106"/>
        <v>700</v>
      </c>
      <c r="AA142" s="488">
        <f t="shared" si="107"/>
        <v>0</v>
      </c>
      <c r="AB142" s="489">
        <f>Y142-Z142-AA142</f>
        <v>0</v>
      </c>
      <c r="AC142" s="593">
        <v>1</v>
      </c>
      <c r="AD142" s="593">
        <v>1</v>
      </c>
      <c r="AE142" s="593"/>
      <c r="AF142" s="568">
        <f t="shared" si="109"/>
        <v>0.58333333333333337</v>
      </c>
      <c r="AH142" s="561">
        <f t="shared" ref="AH142" si="112">R142-S142-T142</f>
        <v>0</v>
      </c>
      <c r="AM142" s="561">
        <f t="shared" si="93"/>
        <v>360</v>
      </c>
    </row>
    <row r="143" spans="1:42" ht="22.2" customHeight="1" x14ac:dyDescent="0.3">
      <c r="B143" s="462" t="s">
        <v>385</v>
      </c>
      <c r="C143" s="458" t="s">
        <v>892</v>
      </c>
      <c r="D143" s="303"/>
      <c r="E143" s="303"/>
      <c r="F143" s="303"/>
      <c r="G143" s="303"/>
      <c r="H143" s="303"/>
      <c r="I143" s="464"/>
      <c r="J143" s="322"/>
      <c r="K143" s="321"/>
      <c r="L143" s="321"/>
      <c r="M143" s="321"/>
      <c r="N143" s="321"/>
      <c r="O143" s="321"/>
      <c r="P143" s="473">
        <f>P144</f>
        <v>7980</v>
      </c>
      <c r="Q143" s="473">
        <f t="shared" ref="Q143:T143" si="113">Q144</f>
        <v>7980</v>
      </c>
      <c r="R143" s="473">
        <f t="shared" si="113"/>
        <v>7980</v>
      </c>
      <c r="S143" s="473">
        <f t="shared" si="113"/>
        <v>0</v>
      </c>
      <c r="T143" s="473">
        <f t="shared" si="113"/>
        <v>2400</v>
      </c>
      <c r="U143" s="484"/>
      <c r="V143" s="498"/>
      <c r="W143" s="484"/>
      <c r="X143" s="486"/>
      <c r="Y143" s="322">
        <f t="shared" si="96"/>
        <v>7980</v>
      </c>
      <c r="Z143" s="487"/>
      <c r="AA143" s="488"/>
      <c r="AB143" s="489"/>
      <c r="AC143" s="593"/>
      <c r="AD143" s="599"/>
      <c r="AE143" s="600"/>
      <c r="AF143" s="568"/>
      <c r="AH143" s="561">
        <f t="shared" si="98"/>
        <v>5580</v>
      </c>
      <c r="AM143" s="561">
        <f t="shared" si="93"/>
        <v>2394</v>
      </c>
    </row>
    <row r="144" spans="1:42" ht="40.200000000000003" customHeight="1" x14ac:dyDescent="0.3">
      <c r="B144" s="464">
        <v>1</v>
      </c>
      <c r="C144" s="457" t="s">
        <v>989</v>
      </c>
      <c r="D144" s="303" t="s">
        <v>988</v>
      </c>
      <c r="E144" s="303"/>
      <c r="F144" s="303"/>
      <c r="G144" s="303"/>
      <c r="H144" s="303"/>
      <c r="I144" s="464" t="s">
        <v>918</v>
      </c>
      <c r="J144" s="322">
        <f>SUM(K144:N144)</f>
        <v>6000</v>
      </c>
      <c r="K144" s="321">
        <v>6000</v>
      </c>
      <c r="L144" s="321"/>
      <c r="M144" s="322">
        <v>0</v>
      </c>
      <c r="N144" s="321">
        <v>0</v>
      </c>
      <c r="O144" s="321"/>
      <c r="P144" s="321">
        <v>7980</v>
      </c>
      <c r="Q144" s="321">
        <v>7980</v>
      </c>
      <c r="R144" s="321">
        <v>7980</v>
      </c>
      <c r="S144" s="321">
        <v>0</v>
      </c>
      <c r="T144" s="321">
        <v>2400</v>
      </c>
      <c r="U144" s="457" t="s">
        <v>990</v>
      </c>
      <c r="V144" s="543"/>
      <c r="W144" s="548" t="s">
        <v>872</v>
      </c>
      <c r="X144" s="486">
        <f t="shared" ref="X144:X147" si="114">S144/J144*100</f>
        <v>0</v>
      </c>
      <c r="Y144" s="322">
        <f t="shared" si="96"/>
        <v>7980</v>
      </c>
      <c r="Z144" s="487">
        <f t="shared" ref="Z144:Z147" si="115">T144</f>
        <v>2400</v>
      </c>
      <c r="AA144" s="488">
        <f t="shared" ref="AA144:AA147" si="116">R144-S144-T144</f>
        <v>5580</v>
      </c>
      <c r="AB144" s="489">
        <f>Y144-Z144-AA144</f>
        <v>0</v>
      </c>
      <c r="AC144" s="593">
        <v>1</v>
      </c>
      <c r="AD144" s="593">
        <v>1</v>
      </c>
      <c r="AE144" s="593"/>
      <c r="AF144" s="568">
        <f t="shared" ref="AF144:AF147" si="117">T144/R144</f>
        <v>0.3007518796992481</v>
      </c>
      <c r="AH144" s="561">
        <f t="shared" si="98"/>
        <v>5580</v>
      </c>
      <c r="AM144" s="561">
        <f t="shared" si="93"/>
        <v>2394</v>
      </c>
    </row>
    <row r="145" spans="1:39" s="521" customFormat="1" ht="62.4" x14ac:dyDescent="0.3">
      <c r="A145" s="387"/>
      <c r="B145" s="387" t="s">
        <v>664</v>
      </c>
      <c r="C145" s="454" t="s">
        <v>594</v>
      </c>
      <c r="D145" s="453"/>
      <c r="E145" s="387"/>
      <c r="F145" s="387"/>
      <c r="G145" s="387"/>
      <c r="H145" s="456"/>
      <c r="I145" s="387"/>
      <c r="J145" s="322">
        <f t="shared" si="90"/>
        <v>1519</v>
      </c>
      <c r="K145" s="322">
        <v>1519</v>
      </c>
      <c r="L145" s="322"/>
      <c r="M145" s="322">
        <v>0</v>
      </c>
      <c r="N145" s="322">
        <v>0</v>
      </c>
      <c r="O145" s="322"/>
      <c r="P145" s="322">
        <f>P146</f>
        <v>2018</v>
      </c>
      <c r="Q145" s="322">
        <f t="shared" ref="Q145:T145" si="118">Q146</f>
        <v>2018</v>
      </c>
      <c r="R145" s="322">
        <f t="shared" si="118"/>
        <v>2018</v>
      </c>
      <c r="S145" s="322">
        <f t="shared" si="118"/>
        <v>0</v>
      </c>
      <c r="T145" s="322">
        <f t="shared" si="118"/>
        <v>1009</v>
      </c>
      <c r="U145" s="549"/>
      <c r="V145" s="550"/>
      <c r="W145" s="545"/>
      <c r="X145" s="486">
        <f t="shared" si="114"/>
        <v>0</v>
      </c>
      <c r="Y145" s="322">
        <f t="shared" si="96"/>
        <v>2018</v>
      </c>
      <c r="Z145" s="487">
        <f t="shared" si="115"/>
        <v>1009</v>
      </c>
      <c r="AA145" s="488">
        <f t="shared" si="116"/>
        <v>1009</v>
      </c>
      <c r="AB145" s="489">
        <f t="shared" si="108"/>
        <v>0</v>
      </c>
      <c r="AC145" s="593"/>
      <c r="AD145" s="600"/>
      <c r="AE145" s="600"/>
      <c r="AF145" s="568">
        <f t="shared" si="117"/>
        <v>0.5</v>
      </c>
      <c r="AH145" s="561">
        <f t="shared" si="98"/>
        <v>1009</v>
      </c>
      <c r="AM145" s="561">
        <f t="shared" si="93"/>
        <v>605.4</v>
      </c>
    </row>
    <row r="146" spans="1:39" s="483" customFormat="1" ht="64.8" x14ac:dyDescent="0.3">
      <c r="A146" s="462"/>
      <c r="B146" s="462">
        <v>1</v>
      </c>
      <c r="C146" s="458" t="s">
        <v>607</v>
      </c>
      <c r="D146" s="459"/>
      <c r="E146" s="462"/>
      <c r="F146" s="462"/>
      <c r="G146" s="462"/>
      <c r="H146" s="459"/>
      <c r="I146" s="462"/>
      <c r="J146" s="322">
        <f t="shared" si="90"/>
        <v>300</v>
      </c>
      <c r="K146" s="487">
        <f>SUM(K149:K149)</f>
        <v>300</v>
      </c>
      <c r="L146" s="473">
        <f>SUM(L149:L149)</f>
        <v>0</v>
      </c>
      <c r="M146" s="473">
        <f>SUM(M149:M149)</f>
        <v>0</v>
      </c>
      <c r="N146" s="473">
        <f>SUM(N149:N149)</f>
        <v>0</v>
      </c>
      <c r="O146" s="473"/>
      <c r="P146" s="473">
        <f>SUM(P149:P149)</f>
        <v>2018</v>
      </c>
      <c r="Q146" s="473">
        <f>SUM(Q149:Q149)</f>
        <v>2018</v>
      </c>
      <c r="R146" s="473">
        <f>SUM(R149:R149)</f>
        <v>2018</v>
      </c>
      <c r="S146" s="473">
        <f>SUM(S149:S149)</f>
        <v>0</v>
      </c>
      <c r="T146" s="473">
        <f>SUM(T149:T149)</f>
        <v>1009</v>
      </c>
      <c r="U146" s="478"/>
      <c r="W146" s="551">
        <v>415</v>
      </c>
      <c r="X146" s="486">
        <f t="shared" si="114"/>
        <v>0</v>
      </c>
      <c r="Y146" s="322">
        <f t="shared" si="96"/>
        <v>2018</v>
      </c>
      <c r="Z146" s="487">
        <f t="shared" si="115"/>
        <v>1009</v>
      </c>
      <c r="AA146" s="488">
        <f t="shared" si="116"/>
        <v>1009</v>
      </c>
      <c r="AB146" s="489">
        <f t="shared" si="108"/>
        <v>0</v>
      </c>
      <c r="AC146" s="593"/>
      <c r="AD146" s="596"/>
      <c r="AE146" s="600"/>
      <c r="AF146" s="568">
        <f t="shared" si="117"/>
        <v>0.5</v>
      </c>
      <c r="AH146" s="561">
        <f t="shared" si="98"/>
        <v>1009</v>
      </c>
      <c r="AM146" s="561">
        <f t="shared" si="93"/>
        <v>605.4</v>
      </c>
    </row>
    <row r="147" spans="1:39" s="508" customFormat="1" ht="31.2" x14ac:dyDescent="0.3">
      <c r="A147" s="494"/>
      <c r="B147" s="494" t="s">
        <v>403</v>
      </c>
      <c r="C147" s="493" t="s">
        <v>645</v>
      </c>
      <c r="D147" s="459"/>
      <c r="E147" s="494"/>
      <c r="F147" s="494"/>
      <c r="G147" s="494"/>
      <c r="H147" s="495"/>
      <c r="I147" s="552"/>
      <c r="J147" s="322">
        <f t="shared" si="90"/>
        <v>0</v>
      </c>
      <c r="K147" s="487"/>
      <c r="L147" s="487"/>
      <c r="M147" s="487"/>
      <c r="N147" s="487"/>
      <c r="O147" s="487"/>
      <c r="P147" s="487">
        <v>0</v>
      </c>
      <c r="Q147" s="487">
        <v>0</v>
      </c>
      <c r="R147" s="321">
        <f>K147</f>
        <v>0</v>
      </c>
      <c r="S147" s="487"/>
      <c r="T147" s="487"/>
      <c r="U147" s="553"/>
      <c r="V147" s="554"/>
      <c r="W147" s="555"/>
      <c r="X147" s="486" t="e">
        <f t="shared" si="114"/>
        <v>#DIV/0!</v>
      </c>
      <c r="Y147" s="322">
        <f>R147-S147</f>
        <v>0</v>
      </c>
      <c r="Z147" s="487">
        <f t="shared" si="115"/>
        <v>0</v>
      </c>
      <c r="AA147" s="488">
        <f t="shared" si="116"/>
        <v>0</v>
      </c>
      <c r="AB147" s="489">
        <f t="shared" si="108"/>
        <v>0</v>
      </c>
      <c r="AC147" s="593"/>
      <c r="AD147" s="602"/>
      <c r="AE147" s="600"/>
      <c r="AF147" s="568" t="e">
        <f t="shared" si="117"/>
        <v>#DIV/0!</v>
      </c>
      <c r="AH147" s="561">
        <f t="shared" si="98"/>
        <v>0</v>
      </c>
      <c r="AM147" s="561">
        <f t="shared" si="93"/>
        <v>0</v>
      </c>
    </row>
    <row r="148" spans="1:39" s="483" customFormat="1" ht="16.2" x14ac:dyDescent="0.3">
      <c r="A148" s="462"/>
      <c r="B148" s="462" t="s">
        <v>385</v>
      </c>
      <c r="C148" s="458" t="s">
        <v>892</v>
      </c>
      <c r="D148" s="459"/>
      <c r="E148" s="462"/>
      <c r="F148" s="462"/>
      <c r="G148" s="462"/>
      <c r="H148" s="459"/>
      <c r="I148" s="462"/>
      <c r="J148" s="322"/>
      <c r="K148" s="473"/>
      <c r="L148" s="473"/>
      <c r="M148" s="473"/>
      <c r="N148" s="473"/>
      <c r="O148" s="473"/>
      <c r="P148" s="473"/>
      <c r="Q148" s="473"/>
      <c r="R148" s="322"/>
      <c r="S148" s="473"/>
      <c r="T148" s="473"/>
      <c r="U148" s="534"/>
      <c r="V148" s="535"/>
      <c r="W148" s="474"/>
      <c r="X148" s="486"/>
      <c r="Y148" s="322"/>
      <c r="Z148" s="473"/>
      <c r="AA148" s="476"/>
      <c r="AB148" s="544"/>
      <c r="AC148" s="594"/>
      <c r="AD148" s="596"/>
      <c r="AE148" s="594"/>
      <c r="AF148" s="570"/>
      <c r="AH148" s="561">
        <f t="shared" si="98"/>
        <v>0</v>
      </c>
      <c r="AM148" s="561">
        <f t="shared" si="93"/>
        <v>0</v>
      </c>
    </row>
    <row r="149" spans="1:39" ht="34.200000000000003" customHeight="1" x14ac:dyDescent="0.3">
      <c r="A149" s="464" t="s">
        <v>865</v>
      </c>
      <c r="B149" s="464" t="s">
        <v>45</v>
      </c>
      <c r="C149" s="457" t="s">
        <v>983</v>
      </c>
      <c r="D149" s="303" t="s">
        <v>984</v>
      </c>
      <c r="E149" s="303" t="s">
        <v>27</v>
      </c>
      <c r="F149" s="303"/>
      <c r="G149" s="303"/>
      <c r="H149" s="303" t="s">
        <v>985</v>
      </c>
      <c r="I149" s="464" t="s">
        <v>918</v>
      </c>
      <c r="J149" s="322">
        <f t="shared" si="90"/>
        <v>300</v>
      </c>
      <c r="K149" s="321">
        <v>300</v>
      </c>
      <c r="L149" s="321"/>
      <c r="M149" s="321">
        <v>0</v>
      </c>
      <c r="N149" s="321">
        <v>0</v>
      </c>
      <c r="O149" s="321"/>
      <c r="P149" s="321">
        <v>2018</v>
      </c>
      <c r="Q149" s="321">
        <v>2018</v>
      </c>
      <c r="R149" s="321">
        <v>2018</v>
      </c>
      <c r="S149" s="321">
        <v>0</v>
      </c>
      <c r="T149" s="321">
        <v>1009</v>
      </c>
      <c r="U149" s="491"/>
      <c r="V149" s="500"/>
      <c r="W149" s="484"/>
      <c r="X149" s="486">
        <f>S149/J149*100</f>
        <v>0</v>
      </c>
      <c r="Y149" s="322">
        <f>R149-S149</f>
        <v>2018</v>
      </c>
      <c r="Z149" s="487">
        <f>T149</f>
        <v>1009</v>
      </c>
      <c r="AA149" s="488">
        <f>R149-S149-T149</f>
        <v>1009</v>
      </c>
      <c r="AB149" s="489">
        <f t="shared" si="108"/>
        <v>0</v>
      </c>
      <c r="AC149" s="593">
        <v>1</v>
      </c>
      <c r="AD149" s="599">
        <v>1</v>
      </c>
      <c r="AE149" s="600"/>
      <c r="AF149" s="565">
        <f>T149/R149</f>
        <v>0.5</v>
      </c>
      <c r="AH149" s="561">
        <f t="shared" si="98"/>
        <v>1009</v>
      </c>
      <c r="AM149" s="561">
        <f t="shared" si="93"/>
        <v>605.4</v>
      </c>
    </row>
    <row r="150" spans="1:39" x14ac:dyDescent="0.3">
      <c r="AC150" s="590"/>
      <c r="AD150" s="338"/>
      <c r="AE150" s="338"/>
      <c r="AF150" s="591"/>
      <c r="AM150" s="561">
        <f t="shared" si="93"/>
        <v>0</v>
      </c>
    </row>
    <row r="151" spans="1:39" x14ac:dyDescent="0.3">
      <c r="J151" s="557"/>
      <c r="AC151" s="598"/>
      <c r="AD151" s="598"/>
      <c r="AE151" s="598"/>
      <c r="AF151" s="591"/>
      <c r="AM151" s="561">
        <f t="shared" si="93"/>
        <v>0</v>
      </c>
    </row>
    <row r="152" spans="1:39" x14ac:dyDescent="0.3">
      <c r="AC152" s="590"/>
      <c r="AD152" s="521"/>
      <c r="AE152" s="338"/>
      <c r="AF152" s="591"/>
      <c r="AM152" s="561">
        <f t="shared" si="93"/>
        <v>0</v>
      </c>
    </row>
    <row r="153" spans="1:39" x14ac:dyDescent="0.3">
      <c r="AC153" s="590"/>
      <c r="AD153" s="521"/>
      <c r="AE153" s="338"/>
      <c r="AF153" s="591"/>
      <c r="AM153" s="561">
        <f t="shared" si="93"/>
        <v>0</v>
      </c>
    </row>
    <row r="154" spans="1:39" x14ac:dyDescent="0.3">
      <c r="AC154" s="590"/>
      <c r="AD154" s="338"/>
      <c r="AE154" s="338"/>
      <c r="AF154" s="591"/>
      <c r="AM154" s="561">
        <f t="shared" si="93"/>
        <v>0</v>
      </c>
    </row>
    <row r="155" spans="1:39" x14ac:dyDescent="0.3">
      <c r="AC155" s="590"/>
      <c r="AD155" s="338"/>
      <c r="AE155" s="338"/>
      <c r="AF155" s="591"/>
      <c r="AM155" s="561">
        <f t="shared" si="93"/>
        <v>0</v>
      </c>
    </row>
    <row r="156" spans="1:39" x14ac:dyDescent="0.3">
      <c r="AC156" s="590"/>
      <c r="AD156" s="338"/>
      <c r="AE156" s="338"/>
      <c r="AF156" s="591"/>
      <c r="AM156" s="561">
        <f t="shared" si="93"/>
        <v>0</v>
      </c>
    </row>
    <row r="157" spans="1:39" x14ac:dyDescent="0.3">
      <c r="AC157" s="590"/>
      <c r="AD157" s="338"/>
      <c r="AE157" s="338"/>
      <c r="AF157" s="591"/>
      <c r="AM157" s="561">
        <f t="shared" si="93"/>
        <v>0</v>
      </c>
    </row>
    <row r="158" spans="1:39" x14ac:dyDescent="0.3">
      <c r="AC158" s="590"/>
      <c r="AD158" s="338"/>
      <c r="AE158" s="338"/>
      <c r="AF158" s="591"/>
      <c r="AM158" s="561">
        <f t="shared" si="93"/>
        <v>0</v>
      </c>
    </row>
    <row r="159" spans="1:39" x14ac:dyDescent="0.3">
      <c r="AC159" s="590"/>
      <c r="AD159" s="338"/>
      <c r="AE159" s="338"/>
      <c r="AF159" s="591"/>
      <c r="AM159" s="561">
        <f t="shared" si="93"/>
        <v>0</v>
      </c>
    </row>
    <row r="160" spans="1:39" x14ac:dyDescent="0.3">
      <c r="AC160" s="590"/>
      <c r="AD160" s="338"/>
      <c r="AE160" s="338"/>
      <c r="AF160" s="591"/>
      <c r="AM160" s="561">
        <f t="shared" si="93"/>
        <v>0</v>
      </c>
    </row>
    <row r="161" spans="29:39" x14ac:dyDescent="0.3">
      <c r="AC161" s="590"/>
      <c r="AD161" s="338"/>
      <c r="AE161" s="338"/>
      <c r="AF161" s="591"/>
      <c r="AM161" s="561">
        <f t="shared" si="93"/>
        <v>0</v>
      </c>
    </row>
    <row r="162" spans="29:39" x14ac:dyDescent="0.3">
      <c r="AC162" s="590"/>
      <c r="AD162" s="338"/>
      <c r="AE162" s="338"/>
      <c r="AF162" s="591"/>
    </row>
    <row r="163" spans="29:39" x14ac:dyDescent="0.3">
      <c r="AC163" s="590"/>
      <c r="AD163" s="338"/>
      <c r="AE163" s="338"/>
      <c r="AF163" s="591"/>
    </row>
    <row r="164" spans="29:39" x14ac:dyDescent="0.3">
      <c r="AC164" s="590"/>
      <c r="AD164" s="338"/>
      <c r="AE164" s="338"/>
      <c r="AF164" s="591"/>
    </row>
    <row r="165" spans="29:39" x14ac:dyDescent="0.3">
      <c r="AC165" s="590"/>
      <c r="AD165" s="338"/>
      <c r="AE165" s="338"/>
      <c r="AF165" s="591"/>
    </row>
    <row r="166" spans="29:39" x14ac:dyDescent="0.3">
      <c r="AC166" s="590"/>
      <c r="AD166" s="338"/>
      <c r="AE166" s="338"/>
      <c r="AF166" s="591"/>
    </row>
    <row r="167" spans="29:39" x14ac:dyDescent="0.3">
      <c r="AC167" s="590"/>
      <c r="AD167" s="338"/>
      <c r="AE167" s="338"/>
      <c r="AF167" s="591"/>
    </row>
  </sheetData>
  <autoFilter ref="B9:AC154" xr:uid="{00000000-0001-0000-0300-000000000000}"/>
  <mergeCells count="27">
    <mergeCell ref="B4:U4"/>
    <mergeCell ref="B1:C1"/>
    <mergeCell ref="H1:I1"/>
    <mergeCell ref="T1:U1"/>
    <mergeCell ref="B2:U2"/>
    <mergeCell ref="B3:U3"/>
    <mergeCell ref="W6:W8"/>
    <mergeCell ref="U6:U8"/>
    <mergeCell ref="V6:V8"/>
    <mergeCell ref="T5:U5"/>
    <mergeCell ref="B6:B8"/>
    <mergeCell ref="C6:C8"/>
    <mergeCell ref="D6:D8"/>
    <mergeCell ref="E6:E8"/>
    <mergeCell ref="H6:H8"/>
    <mergeCell ref="I6:I8"/>
    <mergeCell ref="J6:J8"/>
    <mergeCell ref="K6:N6"/>
    <mergeCell ref="K7:K8"/>
    <mergeCell ref="L7:L8"/>
    <mergeCell ref="M7:M8"/>
    <mergeCell ref="N7:N8"/>
    <mergeCell ref="T6:T8"/>
    <mergeCell ref="O7:O8"/>
    <mergeCell ref="R6:R8"/>
    <mergeCell ref="S6:S8"/>
    <mergeCell ref="P6:Q7"/>
  </mergeCells>
  <phoneticPr fontId="67" type="noConversion"/>
  <pageMargins left="0.51181102362204722" right="0.15748031496062992" top="0.35433070866141736" bottom="0.15748031496062992" header="0.31496062992125984" footer="0.11811023622047245"/>
  <pageSetup paperSize="9" scale="60" fitToHeight="0" orientation="landscape" r:id="rId1"/>
  <headerFooter>
    <oddFooter>Trang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00B050"/>
  </sheetPr>
  <dimension ref="A1:O136"/>
  <sheetViews>
    <sheetView showZeros="0" zoomScale="90" zoomScaleNormal="90" zoomScaleSheetLayoutView="85" workbookViewId="0">
      <pane ySplit="7" topLeftCell="A17" activePane="bottomLeft" state="frozen"/>
      <selection pane="bottomLeft" activeCell="S21" sqref="S21"/>
    </sheetView>
  </sheetViews>
  <sheetFormatPr defaultColWidth="9.109375" defaultRowHeight="15.6" x14ac:dyDescent="0.3"/>
  <cols>
    <col min="1" max="1" width="7.5546875" style="90" customWidth="1"/>
    <col min="2" max="2" width="29.6640625" style="86" customWidth="1"/>
    <col min="3" max="3" width="15.6640625" style="90" customWidth="1"/>
    <col min="4" max="4" width="15.6640625" style="86" customWidth="1"/>
    <col min="5" max="5" width="11.44140625" style="91" hidden="1" customWidth="1"/>
    <col min="6" max="7" width="7.6640625" style="91" hidden="1" customWidth="1"/>
    <col min="8" max="8" width="9.88671875" style="91" hidden="1" customWidth="1"/>
    <col min="9" max="9" width="7.6640625" style="91" hidden="1" customWidth="1"/>
    <col min="10" max="12" width="7.6640625" style="91" customWidth="1"/>
    <col min="13" max="13" width="9.5546875" style="91" customWidth="1"/>
    <col min="14" max="14" width="7.6640625" style="91" customWidth="1"/>
    <col min="15" max="15" width="7.44140625" style="86" customWidth="1"/>
    <col min="16" max="16384" width="9.109375" style="86"/>
  </cols>
  <sheetData>
    <row r="1" spans="1:15" s="85" customFormat="1" x14ac:dyDescent="0.3">
      <c r="A1" s="784" t="s">
        <v>611</v>
      </c>
      <c r="B1" s="784"/>
      <c r="C1" s="784"/>
      <c r="D1" s="784"/>
      <c r="E1" s="784"/>
      <c r="F1" s="784"/>
      <c r="G1" s="784"/>
      <c r="H1" s="784"/>
      <c r="I1" s="784"/>
      <c r="J1" s="784"/>
      <c r="K1" s="784"/>
      <c r="L1" s="784"/>
      <c r="M1" s="784"/>
      <c r="N1" s="784"/>
      <c r="O1" s="784"/>
    </row>
    <row r="2" spans="1:15" ht="26.4" customHeight="1" x14ac:dyDescent="0.3">
      <c r="A2" s="785" t="s">
        <v>406</v>
      </c>
      <c r="B2" s="785"/>
      <c r="C2" s="785"/>
      <c r="D2" s="785"/>
      <c r="E2" s="785"/>
      <c r="F2" s="785"/>
      <c r="G2" s="785"/>
      <c r="H2" s="785"/>
      <c r="I2" s="785"/>
      <c r="J2" s="785"/>
      <c r="K2" s="785"/>
      <c r="L2" s="785"/>
      <c r="M2" s="785"/>
      <c r="N2" s="785"/>
      <c r="O2" s="785"/>
    </row>
    <row r="3" spans="1:15" x14ac:dyDescent="0.3">
      <c r="A3" s="786" t="s">
        <v>779</v>
      </c>
      <c r="B3" s="786"/>
      <c r="C3" s="786"/>
      <c r="D3" s="786"/>
      <c r="E3" s="786"/>
      <c r="F3" s="786"/>
      <c r="G3" s="786"/>
      <c r="H3" s="786"/>
      <c r="I3" s="786"/>
      <c r="J3" s="786"/>
      <c r="K3" s="786"/>
      <c r="L3" s="786"/>
      <c r="M3" s="786"/>
      <c r="N3" s="786"/>
      <c r="O3" s="786"/>
    </row>
    <row r="4" spans="1:15" x14ac:dyDescent="0.3">
      <c r="A4" s="98"/>
      <c r="B4" s="99"/>
      <c r="C4" s="98"/>
      <c r="D4" s="99"/>
      <c r="E4" s="98"/>
      <c r="F4" s="98"/>
      <c r="G4" s="98"/>
      <c r="H4" s="98"/>
      <c r="I4" s="98"/>
      <c r="J4" s="787" t="s">
        <v>49</v>
      </c>
      <c r="K4" s="787"/>
      <c r="L4" s="787"/>
      <c r="M4" s="787"/>
      <c r="N4" s="787"/>
      <c r="O4" s="787"/>
    </row>
    <row r="5" spans="1:15" x14ac:dyDescent="0.3">
      <c r="A5" s="783" t="s">
        <v>0</v>
      </c>
      <c r="B5" s="788" t="s">
        <v>376</v>
      </c>
      <c r="C5" s="783" t="s">
        <v>488</v>
      </c>
      <c r="D5" s="783" t="s">
        <v>8</v>
      </c>
      <c r="E5" s="783" t="s">
        <v>678</v>
      </c>
      <c r="F5" s="783" t="s">
        <v>3</v>
      </c>
      <c r="G5" s="783"/>
      <c r="H5" s="783"/>
      <c r="I5" s="783"/>
      <c r="J5" s="783" t="s">
        <v>6</v>
      </c>
      <c r="K5" s="783"/>
      <c r="L5" s="783"/>
      <c r="M5" s="783"/>
      <c r="N5" s="783"/>
      <c r="O5" s="783" t="s">
        <v>5</v>
      </c>
    </row>
    <row r="6" spans="1:15" x14ac:dyDescent="0.3">
      <c r="A6" s="783"/>
      <c r="B6" s="788"/>
      <c r="C6" s="783"/>
      <c r="D6" s="783"/>
      <c r="E6" s="783"/>
      <c r="F6" s="783" t="s">
        <v>2</v>
      </c>
      <c r="G6" s="783" t="s">
        <v>378</v>
      </c>
      <c r="H6" s="783" t="s">
        <v>379</v>
      </c>
      <c r="I6" s="783" t="s">
        <v>1</v>
      </c>
      <c r="J6" s="783" t="s">
        <v>4</v>
      </c>
      <c r="K6" s="783" t="s">
        <v>380</v>
      </c>
      <c r="L6" s="783"/>
      <c r="M6" s="783"/>
      <c r="N6" s="783"/>
      <c r="O6" s="783"/>
    </row>
    <row r="7" spans="1:15" ht="72" customHeight="1" x14ac:dyDescent="0.3">
      <c r="A7" s="783"/>
      <c r="B7" s="788"/>
      <c r="C7" s="783"/>
      <c r="D7" s="783"/>
      <c r="E7" s="783"/>
      <c r="F7" s="783"/>
      <c r="G7" s="783"/>
      <c r="H7" s="783"/>
      <c r="I7" s="783"/>
      <c r="J7" s="783"/>
      <c r="K7" s="100" t="s">
        <v>2</v>
      </c>
      <c r="L7" s="100" t="s">
        <v>378</v>
      </c>
      <c r="M7" s="100" t="s">
        <v>381</v>
      </c>
      <c r="N7" s="100" t="s">
        <v>1</v>
      </c>
      <c r="O7" s="783"/>
    </row>
    <row r="8" spans="1:15" s="97" customFormat="1" x14ac:dyDescent="0.3">
      <c r="A8" s="101"/>
      <c r="B8" s="101" t="s">
        <v>382</v>
      </c>
      <c r="C8" s="101"/>
      <c r="D8" s="101"/>
      <c r="E8" s="102">
        <f>E9+E12+E21+E34+E47+E48+E54</f>
        <v>11450</v>
      </c>
      <c r="F8" s="102">
        <f t="shared" ref="F8:N8" si="0">F9+F12+F21+F34+F47+F48+F54</f>
        <v>11450</v>
      </c>
      <c r="G8" s="102">
        <f t="shared" si="0"/>
        <v>0</v>
      </c>
      <c r="H8" s="102">
        <f t="shared" si="0"/>
        <v>0</v>
      </c>
      <c r="I8" s="102">
        <f t="shared" si="0"/>
        <v>0</v>
      </c>
      <c r="J8" s="102">
        <f t="shared" si="0"/>
        <v>11450</v>
      </c>
      <c r="K8" s="102">
        <f t="shared" si="0"/>
        <v>11450</v>
      </c>
      <c r="L8" s="102">
        <f t="shared" si="0"/>
        <v>0</v>
      </c>
      <c r="M8" s="102">
        <f t="shared" si="0"/>
        <v>0</v>
      </c>
      <c r="N8" s="102">
        <f t="shared" si="0"/>
        <v>0</v>
      </c>
      <c r="O8" s="102">
        <f>O12+O21+O34+O48+O54</f>
        <v>0</v>
      </c>
    </row>
    <row r="9" spans="1:15" s="97" customFormat="1" ht="52.8" x14ac:dyDescent="0.3">
      <c r="A9" s="103" t="s">
        <v>383</v>
      </c>
      <c r="B9" s="104" t="s">
        <v>384</v>
      </c>
      <c r="C9" s="101"/>
      <c r="D9" s="101"/>
      <c r="E9" s="105">
        <f>SUM(F9:I9)</f>
        <v>1885</v>
      </c>
      <c r="F9" s="106">
        <v>1885</v>
      </c>
      <c r="G9" s="105"/>
      <c r="H9" s="105"/>
      <c r="I9" s="105"/>
      <c r="J9" s="106">
        <f>SUM(K9:N9)</f>
        <v>1885</v>
      </c>
      <c r="K9" s="106">
        <v>1885</v>
      </c>
      <c r="L9" s="105"/>
      <c r="M9" s="105"/>
      <c r="N9" s="105"/>
      <c r="O9" s="101"/>
    </row>
    <row r="10" spans="1:15" s="157" customFormat="1" ht="27.6" x14ac:dyDescent="0.3">
      <c r="A10" s="158">
        <v>1</v>
      </c>
      <c r="B10" s="109" t="s">
        <v>407</v>
      </c>
      <c r="C10" s="121"/>
      <c r="D10" s="121"/>
      <c r="E10" s="111">
        <f t="shared" ref="E10:E58" si="1">SUM(F10:I10)</f>
        <v>1885</v>
      </c>
      <c r="F10" s="111">
        <v>1885</v>
      </c>
      <c r="G10" s="111"/>
      <c r="H10" s="112"/>
      <c r="I10" s="111"/>
      <c r="J10" s="113">
        <f t="shared" ref="J10:J58" si="2">SUM(K10:N10)</f>
        <v>1885</v>
      </c>
      <c r="K10" s="111">
        <v>1885</v>
      </c>
      <c r="L10" s="111"/>
      <c r="M10" s="111"/>
      <c r="N10" s="111"/>
      <c r="O10" s="121"/>
    </row>
    <row r="11" spans="1:15" ht="26.4" x14ac:dyDescent="0.3">
      <c r="A11" s="115"/>
      <c r="B11" s="116" t="s">
        <v>479</v>
      </c>
      <c r="C11" s="107" t="s">
        <v>487</v>
      </c>
      <c r="D11" s="115" t="s">
        <v>412</v>
      </c>
      <c r="E11" s="117">
        <f t="shared" si="1"/>
        <v>1885</v>
      </c>
      <c r="F11" s="117">
        <v>1885</v>
      </c>
      <c r="G11" s="117"/>
      <c r="H11" s="118"/>
      <c r="I11" s="117"/>
      <c r="J11" s="119">
        <f t="shared" si="2"/>
        <v>1885</v>
      </c>
      <c r="K11" s="117">
        <v>1885</v>
      </c>
      <c r="L11" s="117"/>
      <c r="M11" s="117"/>
      <c r="N11" s="117"/>
      <c r="O11" s="185" t="s">
        <v>665</v>
      </c>
    </row>
    <row r="12" spans="1:15" s="159" customFormat="1" ht="26.4" x14ac:dyDescent="0.2">
      <c r="A12" s="103" t="s">
        <v>408</v>
      </c>
      <c r="B12" s="120" t="s">
        <v>409</v>
      </c>
      <c r="C12" s="121"/>
      <c r="D12" s="121"/>
      <c r="E12" s="105">
        <f>SUM(E13:E20)</f>
        <v>4350</v>
      </c>
      <c r="F12" s="105">
        <f t="shared" ref="F12:N12" si="3">SUM(F13:F20)</f>
        <v>4350</v>
      </c>
      <c r="G12" s="105">
        <f t="shared" si="3"/>
        <v>0</v>
      </c>
      <c r="H12" s="105">
        <f t="shared" si="3"/>
        <v>0</v>
      </c>
      <c r="I12" s="105">
        <f t="shared" si="3"/>
        <v>0</v>
      </c>
      <c r="J12" s="105">
        <f t="shared" si="3"/>
        <v>4350</v>
      </c>
      <c r="K12" s="105">
        <f t="shared" si="3"/>
        <v>4350</v>
      </c>
      <c r="L12" s="105">
        <f t="shared" si="3"/>
        <v>0</v>
      </c>
      <c r="M12" s="105">
        <f t="shared" si="3"/>
        <v>0</v>
      </c>
      <c r="N12" s="105">
        <f t="shared" si="3"/>
        <v>0</v>
      </c>
      <c r="O12" s="102">
        <f>SUM(O13:O19)</f>
        <v>0</v>
      </c>
    </row>
    <row r="13" spans="1:15" s="87" customFormat="1" ht="39.6" x14ac:dyDescent="0.2">
      <c r="A13" s="160" t="s">
        <v>45</v>
      </c>
      <c r="B13" s="161" t="s">
        <v>410</v>
      </c>
      <c r="C13" s="115" t="s">
        <v>675</v>
      </c>
      <c r="D13" s="115" t="s">
        <v>412</v>
      </c>
      <c r="E13" s="117">
        <f t="shared" si="1"/>
        <v>1500</v>
      </c>
      <c r="F13" s="122">
        <v>1500</v>
      </c>
      <c r="G13" s="122"/>
      <c r="H13" s="122"/>
      <c r="I13" s="122"/>
      <c r="J13" s="119">
        <f t="shared" si="2"/>
        <v>1500</v>
      </c>
      <c r="K13" s="122">
        <v>1500</v>
      </c>
      <c r="L13" s="122"/>
      <c r="M13" s="122"/>
      <c r="N13" s="122"/>
      <c r="O13" s="128"/>
    </row>
    <row r="14" spans="1:15" s="87" customFormat="1" ht="13.2" x14ac:dyDescent="0.2">
      <c r="A14" s="160" t="s">
        <v>45</v>
      </c>
      <c r="B14" s="161" t="s">
        <v>414</v>
      </c>
      <c r="C14" s="115" t="s">
        <v>411</v>
      </c>
      <c r="D14" s="115" t="s">
        <v>412</v>
      </c>
      <c r="E14" s="117">
        <f t="shared" si="1"/>
        <v>500</v>
      </c>
      <c r="F14" s="122">
        <v>500</v>
      </c>
      <c r="G14" s="122"/>
      <c r="H14" s="122"/>
      <c r="I14" s="122"/>
      <c r="J14" s="119">
        <f t="shared" si="2"/>
        <v>500</v>
      </c>
      <c r="K14" s="122">
        <v>500</v>
      </c>
      <c r="L14" s="122"/>
      <c r="M14" s="122"/>
      <c r="N14" s="122"/>
      <c r="O14" s="128"/>
    </row>
    <row r="15" spans="1:15" s="87" customFormat="1" ht="52.8" x14ac:dyDescent="0.2">
      <c r="A15" s="126" t="s">
        <v>45</v>
      </c>
      <c r="B15" s="127" t="s">
        <v>415</v>
      </c>
      <c r="C15" s="115" t="s">
        <v>411</v>
      </c>
      <c r="D15" s="115" t="s">
        <v>416</v>
      </c>
      <c r="E15" s="117">
        <f t="shared" si="1"/>
        <v>400</v>
      </c>
      <c r="F15" s="122">
        <v>400</v>
      </c>
      <c r="G15" s="122"/>
      <c r="H15" s="122"/>
      <c r="I15" s="122"/>
      <c r="J15" s="119">
        <f t="shared" si="2"/>
        <v>400</v>
      </c>
      <c r="K15" s="122">
        <v>400</v>
      </c>
      <c r="L15" s="122"/>
      <c r="M15" s="122"/>
      <c r="N15" s="122"/>
      <c r="O15" s="128"/>
    </row>
    <row r="16" spans="1:15" s="87" customFormat="1" ht="79.2" x14ac:dyDescent="0.2">
      <c r="A16" s="126" t="s">
        <v>45</v>
      </c>
      <c r="B16" s="127" t="s">
        <v>417</v>
      </c>
      <c r="C16" s="115" t="s">
        <v>411</v>
      </c>
      <c r="D16" s="115" t="s">
        <v>416</v>
      </c>
      <c r="E16" s="117">
        <f t="shared" si="1"/>
        <v>300</v>
      </c>
      <c r="F16" s="122">
        <v>300</v>
      </c>
      <c r="G16" s="122"/>
      <c r="H16" s="122"/>
      <c r="I16" s="122"/>
      <c r="J16" s="119">
        <f t="shared" si="2"/>
        <v>300</v>
      </c>
      <c r="K16" s="122">
        <v>300</v>
      </c>
      <c r="L16" s="122"/>
      <c r="M16" s="122"/>
      <c r="N16" s="122"/>
      <c r="O16" s="128"/>
    </row>
    <row r="17" spans="1:15" s="87" customFormat="1" ht="39.6" x14ac:dyDescent="0.2">
      <c r="A17" s="126" t="s">
        <v>45</v>
      </c>
      <c r="B17" s="127" t="s">
        <v>418</v>
      </c>
      <c r="C17" s="115" t="s">
        <v>718</v>
      </c>
      <c r="D17" s="115" t="s">
        <v>27</v>
      </c>
      <c r="E17" s="117">
        <f t="shared" si="1"/>
        <v>200</v>
      </c>
      <c r="F17" s="122">
        <v>200</v>
      </c>
      <c r="G17" s="122"/>
      <c r="H17" s="122"/>
      <c r="I17" s="122"/>
      <c r="J17" s="119">
        <f t="shared" si="2"/>
        <v>200</v>
      </c>
      <c r="K17" s="122">
        <v>200</v>
      </c>
      <c r="L17" s="122"/>
      <c r="M17" s="122"/>
      <c r="N17" s="122"/>
      <c r="O17" s="128"/>
    </row>
    <row r="18" spans="1:15" s="87" customFormat="1" ht="52.8" x14ac:dyDescent="0.2">
      <c r="A18" s="126" t="s">
        <v>45</v>
      </c>
      <c r="B18" s="127" t="s">
        <v>419</v>
      </c>
      <c r="C18" s="115" t="s">
        <v>487</v>
      </c>
      <c r="D18" s="115" t="s">
        <v>420</v>
      </c>
      <c r="E18" s="117">
        <f t="shared" si="1"/>
        <v>500</v>
      </c>
      <c r="F18" s="122">
        <v>500</v>
      </c>
      <c r="G18" s="122"/>
      <c r="H18" s="122"/>
      <c r="I18" s="122"/>
      <c r="J18" s="119">
        <f t="shared" si="2"/>
        <v>500</v>
      </c>
      <c r="K18" s="122">
        <v>500</v>
      </c>
      <c r="L18" s="122"/>
      <c r="M18" s="122"/>
      <c r="N18" s="122"/>
      <c r="O18" s="128"/>
    </row>
    <row r="19" spans="1:15" s="87" customFormat="1" ht="39.6" x14ac:dyDescent="0.2">
      <c r="A19" s="126" t="s">
        <v>45</v>
      </c>
      <c r="B19" s="127" t="s">
        <v>421</v>
      </c>
      <c r="C19" s="115" t="s">
        <v>487</v>
      </c>
      <c r="D19" s="115" t="s">
        <v>422</v>
      </c>
      <c r="E19" s="117">
        <f t="shared" si="1"/>
        <v>650</v>
      </c>
      <c r="F19" s="122">
        <v>650</v>
      </c>
      <c r="G19" s="122"/>
      <c r="H19" s="122"/>
      <c r="I19" s="122"/>
      <c r="J19" s="119">
        <f t="shared" si="2"/>
        <v>650</v>
      </c>
      <c r="K19" s="122">
        <v>650</v>
      </c>
      <c r="L19" s="122"/>
      <c r="M19" s="122"/>
      <c r="N19" s="122"/>
      <c r="O19" s="128"/>
    </row>
    <row r="20" spans="1:15" s="87" customFormat="1" ht="26.4" x14ac:dyDescent="0.2">
      <c r="A20" s="130" t="s">
        <v>45</v>
      </c>
      <c r="B20" s="127" t="s">
        <v>423</v>
      </c>
      <c r="C20" s="115" t="s">
        <v>783</v>
      </c>
      <c r="D20" s="115" t="s">
        <v>24</v>
      </c>
      <c r="E20" s="117">
        <f t="shared" si="1"/>
        <v>300</v>
      </c>
      <c r="F20" s="122">
        <v>300</v>
      </c>
      <c r="G20" s="122"/>
      <c r="H20" s="122"/>
      <c r="I20" s="122"/>
      <c r="J20" s="119">
        <f t="shared" si="2"/>
        <v>300</v>
      </c>
      <c r="K20" s="122">
        <v>300</v>
      </c>
      <c r="L20" s="122"/>
      <c r="M20" s="122"/>
      <c r="N20" s="122"/>
      <c r="O20" s="128"/>
    </row>
    <row r="21" spans="1:15" ht="26.4" x14ac:dyDescent="0.3">
      <c r="A21" s="103" t="s">
        <v>424</v>
      </c>
      <c r="B21" s="120" t="s">
        <v>425</v>
      </c>
      <c r="C21" s="121"/>
      <c r="D21" s="121"/>
      <c r="E21" s="105">
        <f>E22</f>
        <v>1700</v>
      </c>
      <c r="F21" s="105">
        <f t="shared" ref="F21:K21" si="4">F22</f>
        <v>1700</v>
      </c>
      <c r="G21" s="105">
        <f t="shared" si="4"/>
        <v>0</v>
      </c>
      <c r="H21" s="105">
        <f t="shared" si="4"/>
        <v>0</v>
      </c>
      <c r="I21" s="105">
        <f t="shared" si="4"/>
        <v>0</v>
      </c>
      <c r="J21" s="105">
        <f t="shared" si="4"/>
        <v>1700</v>
      </c>
      <c r="K21" s="105">
        <f t="shared" si="4"/>
        <v>1700</v>
      </c>
      <c r="L21" s="122"/>
      <c r="M21" s="122">
        <f>SUM(M22:M33)</f>
        <v>0</v>
      </c>
      <c r="N21" s="102">
        <f>SUM(N22:N33)</f>
        <v>0</v>
      </c>
      <c r="O21" s="102">
        <f>SUM(O22:O33)</f>
        <v>0</v>
      </c>
    </row>
    <row r="22" spans="1:15" s="157" customFormat="1" ht="27.6" x14ac:dyDescent="0.3">
      <c r="A22" s="131">
        <v>1</v>
      </c>
      <c r="B22" s="109" t="s">
        <v>426</v>
      </c>
      <c r="C22" s="121"/>
      <c r="D22" s="121"/>
      <c r="E22" s="111">
        <f>E23+E29</f>
        <v>1700</v>
      </c>
      <c r="F22" s="111">
        <f t="shared" ref="F22:K22" si="5">F23+F29</f>
        <v>1700</v>
      </c>
      <c r="G22" s="111">
        <f t="shared" si="5"/>
        <v>0</v>
      </c>
      <c r="H22" s="111">
        <f t="shared" si="5"/>
        <v>0</v>
      </c>
      <c r="I22" s="111">
        <f t="shared" si="5"/>
        <v>0</v>
      </c>
      <c r="J22" s="111">
        <f t="shared" si="5"/>
        <v>1700</v>
      </c>
      <c r="K22" s="111">
        <f t="shared" si="5"/>
        <v>1700</v>
      </c>
      <c r="L22" s="124"/>
      <c r="M22" s="124"/>
      <c r="N22" s="124"/>
      <c r="O22" s="156"/>
    </row>
    <row r="23" spans="1:15" s="88" customFormat="1" x14ac:dyDescent="0.3">
      <c r="A23" s="132" t="s">
        <v>403</v>
      </c>
      <c r="B23" s="133" t="s">
        <v>427</v>
      </c>
      <c r="C23" s="115"/>
      <c r="D23" s="107"/>
      <c r="E23" s="117">
        <f t="shared" si="1"/>
        <v>900</v>
      </c>
      <c r="F23" s="122">
        <v>900</v>
      </c>
      <c r="G23" s="122"/>
      <c r="H23" s="123"/>
      <c r="I23" s="123"/>
      <c r="J23" s="119">
        <f t="shared" si="2"/>
        <v>900</v>
      </c>
      <c r="K23" s="122">
        <v>900</v>
      </c>
      <c r="L23" s="122"/>
      <c r="M23" s="123"/>
      <c r="N23" s="123"/>
      <c r="O23" s="125"/>
    </row>
    <row r="24" spans="1:15" s="88" customFormat="1" ht="26.4" x14ac:dyDescent="0.3">
      <c r="A24" s="126" t="s">
        <v>45</v>
      </c>
      <c r="B24" s="127" t="s">
        <v>428</v>
      </c>
      <c r="C24" s="115" t="s">
        <v>784</v>
      </c>
      <c r="D24" s="107" t="s">
        <v>429</v>
      </c>
      <c r="E24" s="117">
        <f t="shared" si="1"/>
        <v>60</v>
      </c>
      <c r="F24" s="122">
        <v>60</v>
      </c>
      <c r="G24" s="122"/>
      <c r="H24" s="123"/>
      <c r="I24" s="123"/>
      <c r="J24" s="119">
        <f t="shared" si="2"/>
        <v>60</v>
      </c>
      <c r="K24" s="122">
        <v>60</v>
      </c>
      <c r="L24" s="122"/>
      <c r="M24" s="123"/>
      <c r="N24" s="124"/>
      <c r="O24" s="125"/>
    </row>
    <row r="25" spans="1:15" s="88" customFormat="1" x14ac:dyDescent="0.3">
      <c r="A25" s="126" t="s">
        <v>45</v>
      </c>
      <c r="B25" s="127" t="s">
        <v>430</v>
      </c>
      <c r="C25" s="115" t="s">
        <v>487</v>
      </c>
      <c r="D25" s="107" t="s">
        <v>412</v>
      </c>
      <c r="E25" s="117">
        <f t="shared" si="1"/>
        <v>190</v>
      </c>
      <c r="F25" s="122">
        <v>190</v>
      </c>
      <c r="G25" s="122"/>
      <c r="H25" s="123"/>
      <c r="I25" s="123"/>
      <c r="J25" s="119">
        <f t="shared" si="2"/>
        <v>190</v>
      </c>
      <c r="K25" s="122">
        <v>190</v>
      </c>
      <c r="L25" s="122"/>
      <c r="M25" s="123"/>
      <c r="N25" s="124"/>
      <c r="O25" s="125"/>
    </row>
    <row r="26" spans="1:15" s="88" customFormat="1" ht="26.4" x14ac:dyDescent="0.3">
      <c r="A26" s="126" t="s">
        <v>45</v>
      </c>
      <c r="B26" s="127" t="s">
        <v>677</v>
      </c>
      <c r="C26" s="115" t="s">
        <v>487</v>
      </c>
      <c r="D26" s="107" t="s">
        <v>431</v>
      </c>
      <c r="E26" s="117">
        <f t="shared" si="1"/>
        <v>150</v>
      </c>
      <c r="F26" s="122">
        <v>150</v>
      </c>
      <c r="G26" s="122"/>
      <c r="H26" s="123"/>
      <c r="I26" s="123"/>
      <c r="J26" s="119">
        <f t="shared" si="2"/>
        <v>150</v>
      </c>
      <c r="K26" s="122">
        <v>150</v>
      </c>
      <c r="L26" s="122"/>
      <c r="M26" s="123"/>
      <c r="N26" s="124"/>
      <c r="O26" s="125"/>
    </row>
    <row r="27" spans="1:15" s="88" customFormat="1" ht="52.8" x14ac:dyDescent="0.3">
      <c r="A27" s="126" t="s">
        <v>45</v>
      </c>
      <c r="B27" s="127" t="s">
        <v>480</v>
      </c>
      <c r="C27" s="115" t="s">
        <v>487</v>
      </c>
      <c r="D27" s="107" t="s">
        <v>432</v>
      </c>
      <c r="E27" s="117">
        <f t="shared" si="1"/>
        <v>300</v>
      </c>
      <c r="F27" s="122">
        <v>300</v>
      </c>
      <c r="G27" s="122"/>
      <c r="H27" s="123"/>
      <c r="I27" s="123"/>
      <c r="J27" s="119">
        <f t="shared" si="2"/>
        <v>300</v>
      </c>
      <c r="K27" s="122">
        <v>300</v>
      </c>
      <c r="L27" s="122"/>
      <c r="M27" s="123"/>
      <c r="N27" s="124"/>
      <c r="O27" s="125"/>
    </row>
    <row r="28" spans="1:15" s="88" customFormat="1" x14ac:dyDescent="0.3">
      <c r="A28" s="130" t="s">
        <v>45</v>
      </c>
      <c r="B28" s="116" t="s">
        <v>481</v>
      </c>
      <c r="C28" s="115" t="s">
        <v>487</v>
      </c>
      <c r="D28" s="107" t="s">
        <v>433</v>
      </c>
      <c r="E28" s="117">
        <f t="shared" si="1"/>
        <v>200</v>
      </c>
      <c r="F28" s="122">
        <v>200</v>
      </c>
      <c r="G28" s="122"/>
      <c r="H28" s="123"/>
      <c r="I28" s="123"/>
      <c r="J28" s="119">
        <f t="shared" si="2"/>
        <v>200</v>
      </c>
      <c r="K28" s="122">
        <v>200</v>
      </c>
      <c r="L28" s="122"/>
      <c r="M28" s="123"/>
      <c r="N28" s="124"/>
      <c r="O28" s="125"/>
    </row>
    <row r="29" spans="1:15" s="88" customFormat="1" x14ac:dyDescent="0.3">
      <c r="A29" s="152" t="s">
        <v>413</v>
      </c>
      <c r="B29" s="133" t="s">
        <v>434</v>
      </c>
      <c r="C29" s="110"/>
      <c r="D29" s="110"/>
      <c r="E29" s="117">
        <f t="shared" si="1"/>
        <v>800</v>
      </c>
      <c r="F29" s="122">
        <v>800</v>
      </c>
      <c r="G29" s="122"/>
      <c r="H29" s="123"/>
      <c r="I29" s="123"/>
      <c r="J29" s="119">
        <f t="shared" si="2"/>
        <v>800</v>
      </c>
      <c r="K29" s="122">
        <v>800</v>
      </c>
      <c r="L29" s="122"/>
      <c r="M29" s="123"/>
      <c r="N29" s="123"/>
      <c r="O29" s="125"/>
    </row>
    <row r="30" spans="1:15" s="88" customFormat="1" ht="52.8" x14ac:dyDescent="0.3">
      <c r="A30" s="134" t="s">
        <v>45</v>
      </c>
      <c r="B30" s="127" t="s">
        <v>435</v>
      </c>
      <c r="C30" s="115" t="s">
        <v>487</v>
      </c>
      <c r="D30" s="107" t="s">
        <v>436</v>
      </c>
      <c r="E30" s="117">
        <f t="shared" si="1"/>
        <v>200</v>
      </c>
      <c r="F30" s="122">
        <v>200</v>
      </c>
      <c r="G30" s="122"/>
      <c r="H30" s="123"/>
      <c r="I30" s="123"/>
      <c r="J30" s="119">
        <f t="shared" si="2"/>
        <v>200</v>
      </c>
      <c r="K30" s="122">
        <v>200</v>
      </c>
      <c r="L30" s="122"/>
      <c r="M30" s="123"/>
      <c r="N30" s="124"/>
      <c r="O30" s="125"/>
    </row>
    <row r="31" spans="1:15" s="88" customFormat="1" ht="52.8" x14ac:dyDescent="0.3">
      <c r="A31" s="134" t="s">
        <v>45</v>
      </c>
      <c r="B31" s="127" t="s">
        <v>437</v>
      </c>
      <c r="C31" s="115" t="s">
        <v>487</v>
      </c>
      <c r="D31" s="107" t="s">
        <v>438</v>
      </c>
      <c r="E31" s="117">
        <f t="shared" si="1"/>
        <v>200</v>
      </c>
      <c r="F31" s="122">
        <v>200</v>
      </c>
      <c r="G31" s="122"/>
      <c r="H31" s="123"/>
      <c r="I31" s="123"/>
      <c r="J31" s="119">
        <f t="shared" si="2"/>
        <v>200</v>
      </c>
      <c r="K31" s="122">
        <v>200</v>
      </c>
      <c r="L31" s="122"/>
      <c r="M31" s="123"/>
      <c r="N31" s="124"/>
      <c r="O31" s="125"/>
    </row>
    <row r="32" spans="1:15" s="88" customFormat="1" ht="52.8" x14ac:dyDescent="0.3">
      <c r="A32" s="134" t="s">
        <v>45</v>
      </c>
      <c r="B32" s="127" t="s">
        <v>439</v>
      </c>
      <c r="C32" s="115" t="s">
        <v>487</v>
      </c>
      <c r="D32" s="107" t="s">
        <v>438</v>
      </c>
      <c r="E32" s="117">
        <f t="shared" si="1"/>
        <v>200</v>
      </c>
      <c r="F32" s="122">
        <v>200</v>
      </c>
      <c r="G32" s="122"/>
      <c r="H32" s="123"/>
      <c r="I32" s="123"/>
      <c r="J32" s="119">
        <f t="shared" si="2"/>
        <v>200</v>
      </c>
      <c r="K32" s="122">
        <v>200</v>
      </c>
      <c r="L32" s="122"/>
      <c r="M32" s="123"/>
      <c r="N32" s="124"/>
      <c r="O32" s="125"/>
    </row>
    <row r="33" spans="1:15" s="88" customFormat="1" ht="39.6" x14ac:dyDescent="0.3">
      <c r="A33" s="134" t="s">
        <v>45</v>
      </c>
      <c r="B33" s="127" t="s">
        <v>482</v>
      </c>
      <c r="C33" s="115" t="s">
        <v>487</v>
      </c>
      <c r="D33" s="107" t="s">
        <v>440</v>
      </c>
      <c r="E33" s="117">
        <f t="shared" si="1"/>
        <v>200</v>
      </c>
      <c r="F33" s="122">
        <v>200</v>
      </c>
      <c r="G33" s="122"/>
      <c r="H33" s="123"/>
      <c r="I33" s="123"/>
      <c r="J33" s="119">
        <f t="shared" si="2"/>
        <v>200</v>
      </c>
      <c r="K33" s="122">
        <v>200</v>
      </c>
      <c r="L33" s="122"/>
      <c r="M33" s="123"/>
      <c r="N33" s="124"/>
      <c r="O33" s="125"/>
    </row>
    <row r="34" spans="1:15" s="157" customFormat="1" ht="26.4" x14ac:dyDescent="0.3">
      <c r="A34" s="103" t="s">
        <v>400</v>
      </c>
      <c r="B34" s="120" t="s">
        <v>401</v>
      </c>
      <c r="C34" s="121"/>
      <c r="D34" s="121"/>
      <c r="E34" s="105">
        <f t="shared" si="1"/>
        <v>2530</v>
      </c>
      <c r="F34" s="102">
        <v>2530</v>
      </c>
      <c r="G34" s="102"/>
      <c r="H34" s="135" t="s">
        <v>441</v>
      </c>
      <c r="I34" s="135" t="s">
        <v>441</v>
      </c>
      <c r="J34" s="106">
        <f t="shared" si="2"/>
        <v>2530</v>
      </c>
      <c r="K34" s="102">
        <v>2530</v>
      </c>
      <c r="L34" s="102"/>
      <c r="M34" s="135" t="s">
        <v>441</v>
      </c>
      <c r="N34" s="135" t="s">
        <v>441</v>
      </c>
      <c r="O34" s="102">
        <f>SUM(O35:O44)</f>
        <v>0</v>
      </c>
    </row>
    <row r="35" spans="1:15" s="157" customFormat="1" ht="41.4" x14ac:dyDescent="0.3">
      <c r="A35" s="158">
        <v>1</v>
      </c>
      <c r="B35" s="162" t="s">
        <v>402</v>
      </c>
      <c r="C35" s="121"/>
      <c r="D35" s="121"/>
      <c r="E35" s="111">
        <f>E36+E37+E40</f>
        <v>2000</v>
      </c>
      <c r="F35" s="111">
        <f t="shared" ref="F35:N35" si="6">F36+F37+F40</f>
        <v>2000</v>
      </c>
      <c r="G35" s="111">
        <f t="shared" si="6"/>
        <v>0</v>
      </c>
      <c r="H35" s="111">
        <f t="shared" si="6"/>
        <v>0</v>
      </c>
      <c r="I35" s="111">
        <f t="shared" si="6"/>
        <v>0</v>
      </c>
      <c r="J35" s="111">
        <f t="shared" si="6"/>
        <v>2000</v>
      </c>
      <c r="K35" s="111">
        <f t="shared" si="6"/>
        <v>2000</v>
      </c>
      <c r="L35" s="111">
        <f t="shared" si="6"/>
        <v>0</v>
      </c>
      <c r="M35" s="111">
        <f t="shared" si="6"/>
        <v>0</v>
      </c>
      <c r="N35" s="111">
        <f t="shared" si="6"/>
        <v>0</v>
      </c>
      <c r="O35" s="156"/>
    </row>
    <row r="36" spans="1:15" s="88" customFormat="1" x14ac:dyDescent="0.3">
      <c r="A36" s="108" t="s">
        <v>403</v>
      </c>
      <c r="B36" s="166" t="s">
        <v>442</v>
      </c>
      <c r="C36" s="164"/>
      <c r="D36" s="164"/>
      <c r="E36" s="114">
        <f t="shared" si="1"/>
        <v>0</v>
      </c>
      <c r="F36" s="165"/>
      <c r="G36" s="123"/>
      <c r="H36" s="154"/>
      <c r="I36" s="154"/>
      <c r="J36" s="153">
        <f t="shared" si="2"/>
        <v>0</v>
      </c>
      <c r="K36" s="165"/>
      <c r="L36" s="123"/>
      <c r="M36" s="154"/>
      <c r="N36" s="140"/>
      <c r="O36" s="141"/>
    </row>
    <row r="37" spans="1:15" s="88" customFormat="1" x14ac:dyDescent="0.3">
      <c r="A37" s="108" t="s">
        <v>413</v>
      </c>
      <c r="B37" s="163" t="s">
        <v>443</v>
      </c>
      <c r="C37" s="164"/>
      <c r="D37" s="164"/>
      <c r="E37" s="114">
        <f t="shared" si="1"/>
        <v>1000</v>
      </c>
      <c r="F37" s="165">
        <v>1000</v>
      </c>
      <c r="G37" s="123"/>
      <c r="H37" s="154"/>
      <c r="I37" s="154"/>
      <c r="J37" s="153">
        <f t="shared" si="2"/>
        <v>1000</v>
      </c>
      <c r="K37" s="165">
        <v>1000</v>
      </c>
      <c r="L37" s="123"/>
      <c r="M37" s="154"/>
      <c r="N37" s="154"/>
      <c r="O37" s="141"/>
    </row>
    <row r="38" spans="1:15" s="88" customFormat="1" ht="39.6" x14ac:dyDescent="0.3">
      <c r="A38" s="143" t="s">
        <v>45</v>
      </c>
      <c r="B38" s="142" t="s">
        <v>484</v>
      </c>
      <c r="C38" s="301" t="s">
        <v>485</v>
      </c>
      <c r="D38" s="137"/>
      <c r="E38" s="117">
        <f t="shared" si="1"/>
        <v>600</v>
      </c>
      <c r="F38" s="138">
        <v>600</v>
      </c>
      <c r="G38" s="122"/>
      <c r="H38" s="139"/>
      <c r="I38" s="139"/>
      <c r="J38" s="119">
        <f t="shared" si="2"/>
        <v>600</v>
      </c>
      <c r="K38" s="138">
        <v>600</v>
      </c>
      <c r="L38" s="122"/>
      <c r="M38" s="139"/>
      <c r="N38" s="139"/>
      <c r="O38" s="141"/>
    </row>
    <row r="39" spans="1:15" s="88" customFormat="1" ht="39.6" x14ac:dyDescent="0.3">
      <c r="A39" s="143" t="s">
        <v>45</v>
      </c>
      <c r="B39" s="142" t="s">
        <v>444</v>
      </c>
      <c r="C39" s="301" t="s">
        <v>485</v>
      </c>
      <c r="D39" s="137"/>
      <c r="E39" s="117">
        <f t="shared" si="1"/>
        <v>400</v>
      </c>
      <c r="F39" s="138">
        <v>400</v>
      </c>
      <c r="G39" s="122"/>
      <c r="H39" s="139"/>
      <c r="I39" s="139"/>
      <c r="J39" s="119">
        <f t="shared" si="2"/>
        <v>400</v>
      </c>
      <c r="K39" s="138">
        <v>400</v>
      </c>
      <c r="L39" s="122"/>
      <c r="M39" s="139"/>
      <c r="N39" s="139"/>
      <c r="O39" s="141"/>
    </row>
    <row r="40" spans="1:15" s="88" customFormat="1" x14ac:dyDescent="0.3">
      <c r="A40" s="108" t="s">
        <v>483</v>
      </c>
      <c r="B40" s="163" t="s">
        <v>445</v>
      </c>
      <c r="C40" s="302"/>
      <c r="D40" s="164"/>
      <c r="E40" s="114">
        <f t="shared" si="1"/>
        <v>1000</v>
      </c>
      <c r="F40" s="165">
        <v>1000</v>
      </c>
      <c r="G40" s="123"/>
      <c r="H40" s="154"/>
      <c r="I40" s="154"/>
      <c r="J40" s="153">
        <f t="shared" si="2"/>
        <v>1000</v>
      </c>
      <c r="K40" s="165">
        <v>1000</v>
      </c>
      <c r="L40" s="123"/>
      <c r="M40" s="154"/>
      <c r="N40" s="154"/>
      <c r="O40" s="141"/>
    </row>
    <row r="41" spans="1:15" s="88" customFormat="1" ht="26.4" x14ac:dyDescent="0.3">
      <c r="A41" s="143" t="s">
        <v>45</v>
      </c>
      <c r="B41" s="144" t="s">
        <v>446</v>
      </c>
      <c r="C41" s="301" t="s">
        <v>485</v>
      </c>
      <c r="D41" s="137"/>
      <c r="E41" s="117">
        <f t="shared" si="1"/>
        <v>500</v>
      </c>
      <c r="F41" s="138">
        <v>500</v>
      </c>
      <c r="G41" s="122"/>
      <c r="H41" s="139"/>
      <c r="I41" s="139"/>
      <c r="J41" s="119">
        <f t="shared" si="2"/>
        <v>500</v>
      </c>
      <c r="K41" s="138">
        <v>500</v>
      </c>
      <c r="L41" s="122"/>
      <c r="M41" s="139"/>
      <c r="N41" s="139"/>
      <c r="O41" s="141"/>
    </row>
    <row r="42" spans="1:15" s="88" customFormat="1" ht="26.4" x14ac:dyDescent="0.3">
      <c r="A42" s="143" t="s">
        <v>45</v>
      </c>
      <c r="B42" s="144" t="s">
        <v>447</v>
      </c>
      <c r="C42" s="301" t="s">
        <v>485</v>
      </c>
      <c r="D42" s="137"/>
      <c r="E42" s="117">
        <f t="shared" si="1"/>
        <v>500</v>
      </c>
      <c r="F42" s="138">
        <v>500</v>
      </c>
      <c r="G42" s="122"/>
      <c r="H42" s="139"/>
      <c r="I42" s="139"/>
      <c r="J42" s="119">
        <f t="shared" si="2"/>
        <v>500</v>
      </c>
      <c r="K42" s="138">
        <v>500</v>
      </c>
      <c r="L42" s="122"/>
      <c r="M42" s="139"/>
      <c r="N42" s="139"/>
      <c r="O42" s="141"/>
    </row>
    <row r="43" spans="1:15" s="167" customFormat="1" ht="41.4" x14ac:dyDescent="0.3">
      <c r="A43" s="158">
        <v>2</v>
      </c>
      <c r="B43" s="162" t="s">
        <v>404</v>
      </c>
      <c r="C43" s="168" t="s">
        <v>485</v>
      </c>
      <c r="D43" s="121" t="s">
        <v>412</v>
      </c>
      <c r="E43" s="111">
        <f t="shared" si="1"/>
        <v>230</v>
      </c>
      <c r="F43" s="169">
        <v>230</v>
      </c>
      <c r="G43" s="124"/>
      <c r="H43" s="124"/>
      <c r="I43" s="124"/>
      <c r="J43" s="113">
        <f t="shared" si="2"/>
        <v>230</v>
      </c>
      <c r="K43" s="169">
        <v>230</v>
      </c>
      <c r="L43" s="124"/>
      <c r="M43" s="124"/>
      <c r="N43" s="124"/>
      <c r="O43" s="156"/>
    </row>
    <row r="44" spans="1:15" s="167" customFormat="1" ht="27.6" x14ac:dyDescent="0.3">
      <c r="A44" s="158">
        <v>3</v>
      </c>
      <c r="B44" s="162" t="s">
        <v>405</v>
      </c>
      <c r="C44" s="121"/>
      <c r="D44" s="121"/>
      <c r="E44" s="111">
        <f t="shared" si="1"/>
        <v>300</v>
      </c>
      <c r="F44" s="169">
        <v>300</v>
      </c>
      <c r="G44" s="124"/>
      <c r="H44" s="124"/>
      <c r="I44" s="124"/>
      <c r="J44" s="113">
        <f t="shared" si="2"/>
        <v>300</v>
      </c>
      <c r="K44" s="169">
        <v>300</v>
      </c>
      <c r="L44" s="124"/>
      <c r="M44" s="124"/>
      <c r="N44" s="124"/>
      <c r="O44" s="156"/>
    </row>
    <row r="45" spans="1:15" s="89" customFormat="1" ht="26.4" x14ac:dyDescent="0.3">
      <c r="A45" s="143" t="s">
        <v>45</v>
      </c>
      <c r="B45" s="136" t="s">
        <v>448</v>
      </c>
      <c r="C45" s="107" t="s">
        <v>485</v>
      </c>
      <c r="D45" s="107" t="s">
        <v>433</v>
      </c>
      <c r="E45" s="117">
        <f t="shared" si="1"/>
        <v>150</v>
      </c>
      <c r="F45" s="138">
        <v>150</v>
      </c>
      <c r="G45" s="122"/>
      <c r="H45" s="123"/>
      <c r="I45" s="123"/>
      <c r="J45" s="119">
        <f t="shared" si="2"/>
        <v>150</v>
      </c>
      <c r="K45" s="138">
        <v>150</v>
      </c>
      <c r="L45" s="122"/>
      <c r="M45" s="123"/>
      <c r="N45" s="124"/>
      <c r="O45" s="125"/>
    </row>
    <row r="46" spans="1:15" s="89" customFormat="1" ht="26.4" x14ac:dyDescent="0.3">
      <c r="A46" s="115" t="s">
        <v>45</v>
      </c>
      <c r="B46" s="145" t="s">
        <v>450</v>
      </c>
      <c r="C46" s="107" t="s">
        <v>486</v>
      </c>
      <c r="D46" s="107" t="s">
        <v>433</v>
      </c>
      <c r="E46" s="117">
        <f t="shared" si="1"/>
        <v>150</v>
      </c>
      <c r="F46" s="138">
        <v>150</v>
      </c>
      <c r="G46" s="122"/>
      <c r="H46" s="123"/>
      <c r="I46" s="123"/>
      <c r="J46" s="119">
        <f t="shared" si="2"/>
        <v>150</v>
      </c>
      <c r="K46" s="138">
        <v>150</v>
      </c>
      <c r="L46" s="122"/>
      <c r="M46" s="123"/>
      <c r="N46" s="124"/>
      <c r="O46" s="125"/>
    </row>
    <row r="47" spans="1:15" ht="39.6" x14ac:dyDescent="0.3">
      <c r="A47" s="103" t="s">
        <v>451</v>
      </c>
      <c r="B47" s="120" t="s">
        <v>452</v>
      </c>
      <c r="C47" s="107"/>
      <c r="D47" s="107"/>
      <c r="E47" s="117">
        <f t="shared" si="1"/>
        <v>0</v>
      </c>
      <c r="F47" s="146"/>
      <c r="G47" s="122"/>
      <c r="H47" s="155"/>
      <c r="I47" s="155"/>
      <c r="J47" s="119">
        <f t="shared" si="2"/>
        <v>0</v>
      </c>
      <c r="K47" s="148"/>
      <c r="L47" s="122">
        <v>0</v>
      </c>
      <c r="M47" s="148"/>
      <c r="N47" s="149"/>
      <c r="O47" s="128"/>
    </row>
    <row r="48" spans="1:15" s="97" customFormat="1" ht="26.4" x14ac:dyDescent="0.3">
      <c r="A48" s="103" t="s">
        <v>453</v>
      </c>
      <c r="B48" s="120" t="s">
        <v>454</v>
      </c>
      <c r="C48" s="101"/>
      <c r="D48" s="101"/>
      <c r="E48" s="105">
        <f>E49+E52</f>
        <v>435</v>
      </c>
      <c r="F48" s="105">
        <f t="shared" ref="F48:K48" si="7">F49+F52</f>
        <v>435</v>
      </c>
      <c r="G48" s="105">
        <f t="shared" si="7"/>
        <v>0</v>
      </c>
      <c r="H48" s="105">
        <f t="shared" si="7"/>
        <v>0</v>
      </c>
      <c r="I48" s="105">
        <f t="shared" si="7"/>
        <v>0</v>
      </c>
      <c r="J48" s="105">
        <f t="shared" si="7"/>
        <v>435</v>
      </c>
      <c r="K48" s="105">
        <f t="shared" si="7"/>
        <v>435</v>
      </c>
      <c r="L48" s="102"/>
      <c r="M48" s="149">
        <f>SUM(M49:M53)</f>
        <v>0</v>
      </c>
      <c r="N48" s="149">
        <f>SUM(N49:N53)</f>
        <v>0</v>
      </c>
      <c r="O48" s="149">
        <f>SUM(O49:O53)</f>
        <v>0</v>
      </c>
    </row>
    <row r="49" spans="1:15" s="157" customFormat="1" ht="27.6" x14ac:dyDescent="0.3">
      <c r="A49" s="158">
        <v>1</v>
      </c>
      <c r="B49" s="170" t="s">
        <v>455</v>
      </c>
      <c r="C49" s="121"/>
      <c r="D49" s="121"/>
      <c r="E49" s="111">
        <f t="shared" si="1"/>
        <v>360</v>
      </c>
      <c r="F49" s="124">
        <v>360</v>
      </c>
      <c r="G49" s="124"/>
      <c r="H49" s="147"/>
      <c r="I49" s="147"/>
      <c r="J49" s="113">
        <f t="shared" si="2"/>
        <v>360</v>
      </c>
      <c r="K49" s="147">
        <v>360</v>
      </c>
      <c r="L49" s="124"/>
      <c r="M49" s="147"/>
      <c r="N49" s="147"/>
      <c r="O49" s="156"/>
    </row>
    <row r="50" spans="1:15" ht="92.4" x14ac:dyDescent="0.3">
      <c r="A50" s="130" t="s">
        <v>456</v>
      </c>
      <c r="B50" s="116" t="s">
        <v>457</v>
      </c>
      <c r="C50" s="107" t="s">
        <v>458</v>
      </c>
      <c r="D50" s="107" t="s">
        <v>433</v>
      </c>
      <c r="E50" s="117">
        <f t="shared" si="1"/>
        <v>100</v>
      </c>
      <c r="F50" s="122">
        <v>100</v>
      </c>
      <c r="G50" s="122"/>
      <c r="H50" s="155"/>
      <c r="I50" s="155"/>
      <c r="J50" s="119">
        <f t="shared" si="2"/>
        <v>100</v>
      </c>
      <c r="K50" s="148">
        <v>100</v>
      </c>
      <c r="L50" s="122"/>
      <c r="M50" s="148"/>
      <c r="N50" s="149"/>
      <c r="O50" s="128"/>
    </row>
    <row r="51" spans="1:15" ht="26.4" x14ac:dyDescent="0.3">
      <c r="A51" s="130" t="s">
        <v>45</v>
      </c>
      <c r="B51" s="116" t="s">
        <v>459</v>
      </c>
      <c r="C51" s="107" t="s">
        <v>458</v>
      </c>
      <c r="D51" s="107" t="s">
        <v>433</v>
      </c>
      <c r="E51" s="117">
        <f t="shared" si="1"/>
        <v>260</v>
      </c>
      <c r="F51" s="150">
        <v>260</v>
      </c>
      <c r="G51" s="122"/>
      <c r="H51" s="151"/>
      <c r="I51" s="151"/>
      <c r="J51" s="119">
        <f t="shared" si="2"/>
        <v>260</v>
      </c>
      <c r="K51" s="151">
        <v>260</v>
      </c>
      <c r="L51" s="122"/>
      <c r="M51" s="151"/>
      <c r="N51" s="148"/>
      <c r="O51" s="128"/>
    </row>
    <row r="52" spans="1:15" s="157" customFormat="1" ht="27.6" x14ac:dyDescent="0.3">
      <c r="A52" s="158">
        <v>2</v>
      </c>
      <c r="B52" s="170" t="s">
        <v>460</v>
      </c>
      <c r="C52" s="121"/>
      <c r="D52" s="121"/>
      <c r="E52" s="111">
        <f t="shared" si="1"/>
        <v>75</v>
      </c>
      <c r="F52" s="169">
        <v>75</v>
      </c>
      <c r="G52" s="124"/>
      <c r="H52" s="124"/>
      <c r="I52" s="124"/>
      <c r="J52" s="113">
        <f t="shared" si="2"/>
        <v>75</v>
      </c>
      <c r="K52" s="124">
        <v>75</v>
      </c>
      <c r="L52" s="124"/>
      <c r="M52" s="124"/>
      <c r="N52" s="124"/>
      <c r="O52" s="156"/>
    </row>
    <row r="53" spans="1:15" ht="26.4" x14ac:dyDescent="0.3">
      <c r="A53" s="143" t="s">
        <v>45</v>
      </c>
      <c r="B53" s="142" t="s">
        <v>461</v>
      </c>
      <c r="C53" s="107" t="s">
        <v>485</v>
      </c>
      <c r="D53" s="126" t="s">
        <v>449</v>
      </c>
      <c r="E53" s="117">
        <f t="shared" si="1"/>
        <v>75</v>
      </c>
      <c r="F53" s="138">
        <v>75</v>
      </c>
      <c r="G53" s="122"/>
      <c r="H53" s="122"/>
      <c r="I53" s="122"/>
      <c r="J53" s="119">
        <f t="shared" si="2"/>
        <v>75</v>
      </c>
      <c r="K53" s="122">
        <v>75</v>
      </c>
      <c r="L53" s="122"/>
      <c r="M53" s="122"/>
      <c r="N53" s="102"/>
      <c r="O53" s="128"/>
    </row>
    <row r="54" spans="1:15" s="157" customFormat="1" ht="26.4" x14ac:dyDescent="0.3">
      <c r="A54" s="103" t="s">
        <v>462</v>
      </c>
      <c r="B54" s="120" t="s">
        <v>463</v>
      </c>
      <c r="C54" s="121"/>
      <c r="D54" s="121"/>
      <c r="E54" s="105">
        <f>E55+E59</f>
        <v>550</v>
      </c>
      <c r="F54" s="105">
        <f t="shared" ref="F54:K54" si="8">F55+F59</f>
        <v>550</v>
      </c>
      <c r="G54" s="105">
        <f t="shared" si="8"/>
        <v>0</v>
      </c>
      <c r="H54" s="105">
        <f t="shared" si="8"/>
        <v>0</v>
      </c>
      <c r="I54" s="105">
        <f t="shared" si="8"/>
        <v>0</v>
      </c>
      <c r="J54" s="105">
        <f t="shared" si="8"/>
        <v>550</v>
      </c>
      <c r="K54" s="105">
        <f t="shared" si="8"/>
        <v>550</v>
      </c>
      <c r="L54" s="102"/>
      <c r="M54" s="102">
        <f>SUM(M55:M59)</f>
        <v>0</v>
      </c>
      <c r="N54" s="102"/>
      <c r="O54" s="102">
        <f>SUM(O55:O59)</f>
        <v>0</v>
      </c>
    </row>
    <row r="55" spans="1:15" s="157" customFormat="1" ht="27.6" x14ac:dyDescent="0.3">
      <c r="A55" s="158">
        <v>1</v>
      </c>
      <c r="B55" s="170" t="s">
        <v>464</v>
      </c>
      <c r="C55" s="121"/>
      <c r="D55" s="121"/>
      <c r="E55" s="111">
        <f t="shared" si="1"/>
        <v>400</v>
      </c>
      <c r="F55" s="169">
        <v>400</v>
      </c>
      <c r="G55" s="124"/>
      <c r="H55" s="124"/>
      <c r="I55" s="124"/>
      <c r="J55" s="113">
        <f t="shared" si="2"/>
        <v>400</v>
      </c>
      <c r="K55" s="124">
        <v>400</v>
      </c>
      <c r="L55" s="124"/>
      <c r="M55" s="124"/>
      <c r="N55" s="124"/>
      <c r="O55" s="156"/>
    </row>
    <row r="56" spans="1:15" s="88" customFormat="1" ht="52.8" x14ac:dyDescent="0.3">
      <c r="A56" s="143" t="s">
        <v>45</v>
      </c>
      <c r="B56" s="129" t="s">
        <v>465</v>
      </c>
      <c r="C56" s="107" t="s">
        <v>486</v>
      </c>
      <c r="D56" s="137" t="s">
        <v>466</v>
      </c>
      <c r="E56" s="117">
        <f t="shared" si="1"/>
        <v>150</v>
      </c>
      <c r="F56" s="138">
        <v>150</v>
      </c>
      <c r="G56" s="122"/>
      <c r="H56" s="122"/>
      <c r="I56" s="122"/>
      <c r="J56" s="119">
        <f t="shared" si="2"/>
        <v>150</v>
      </c>
      <c r="K56" s="122">
        <v>150</v>
      </c>
      <c r="L56" s="122"/>
      <c r="M56" s="122"/>
      <c r="N56" s="122"/>
      <c r="O56" s="128"/>
    </row>
    <row r="57" spans="1:15" s="88" customFormat="1" ht="26.4" x14ac:dyDescent="0.3">
      <c r="A57" s="143" t="s">
        <v>45</v>
      </c>
      <c r="B57" s="129" t="s">
        <v>490</v>
      </c>
      <c r="C57" s="107" t="s">
        <v>491</v>
      </c>
      <c r="D57" s="137"/>
      <c r="E57" s="117">
        <f t="shared" si="1"/>
        <v>50</v>
      </c>
      <c r="F57" s="138">
        <v>50</v>
      </c>
      <c r="G57" s="122"/>
      <c r="H57" s="122"/>
      <c r="I57" s="122"/>
      <c r="J57" s="119">
        <v>50</v>
      </c>
      <c r="K57" s="122">
        <v>50</v>
      </c>
      <c r="L57" s="122"/>
      <c r="M57" s="122"/>
      <c r="N57" s="122"/>
      <c r="O57" s="128"/>
    </row>
    <row r="58" spans="1:15" s="88" customFormat="1" ht="39.6" x14ac:dyDescent="0.3">
      <c r="A58" s="143" t="s">
        <v>45</v>
      </c>
      <c r="B58" s="129" t="s">
        <v>489</v>
      </c>
      <c r="C58" s="107" t="s">
        <v>486</v>
      </c>
      <c r="D58" s="137" t="s">
        <v>467</v>
      </c>
      <c r="E58" s="117">
        <f t="shared" si="1"/>
        <v>200</v>
      </c>
      <c r="F58" s="138">
        <v>200</v>
      </c>
      <c r="G58" s="122"/>
      <c r="H58" s="122"/>
      <c r="I58" s="122"/>
      <c r="J58" s="119">
        <f t="shared" si="2"/>
        <v>200</v>
      </c>
      <c r="K58" s="122">
        <v>200</v>
      </c>
      <c r="L58" s="122"/>
      <c r="M58" s="122"/>
      <c r="N58" s="122"/>
      <c r="O58" s="128"/>
    </row>
    <row r="59" spans="1:15" s="157" customFormat="1" x14ac:dyDescent="0.3">
      <c r="A59" s="158">
        <v>2</v>
      </c>
      <c r="B59" s="170" t="s">
        <v>468</v>
      </c>
      <c r="C59" s="121"/>
      <c r="D59" s="121"/>
      <c r="E59" s="111">
        <f>SUM(E60:E62)</f>
        <v>150</v>
      </c>
      <c r="F59" s="111">
        <f>SUM(F60:F62)</f>
        <v>150</v>
      </c>
      <c r="G59" s="111">
        <f t="shared" ref="G59:N59" si="9">SUM(G60:G62)</f>
        <v>0</v>
      </c>
      <c r="H59" s="111">
        <f t="shared" si="9"/>
        <v>0</v>
      </c>
      <c r="I59" s="111">
        <f t="shared" si="9"/>
        <v>0</v>
      </c>
      <c r="J59" s="111">
        <f>K59</f>
        <v>150</v>
      </c>
      <c r="K59" s="111">
        <f t="shared" si="9"/>
        <v>150</v>
      </c>
      <c r="L59" s="111">
        <f t="shared" si="9"/>
        <v>0</v>
      </c>
      <c r="M59" s="111">
        <f t="shared" si="9"/>
        <v>0</v>
      </c>
      <c r="N59" s="111">
        <f t="shared" si="9"/>
        <v>0</v>
      </c>
      <c r="O59" s="156"/>
    </row>
    <row r="60" spans="1:15" x14ac:dyDescent="0.3">
      <c r="A60" s="180" t="s">
        <v>45</v>
      </c>
      <c r="B60" s="129" t="s">
        <v>654</v>
      </c>
      <c r="C60" s="180"/>
      <c r="D60" s="181"/>
      <c r="E60" s="182">
        <f>F60</f>
        <v>50</v>
      </c>
      <c r="F60" s="182">
        <f>K60</f>
        <v>50</v>
      </c>
      <c r="G60" s="182"/>
      <c r="H60" s="182"/>
      <c r="I60" s="182"/>
      <c r="J60" s="114">
        <f t="shared" ref="J60:J62" si="10">K60</f>
        <v>50</v>
      </c>
      <c r="K60" s="182">
        <v>50</v>
      </c>
      <c r="L60" s="182"/>
      <c r="M60" s="182"/>
      <c r="N60" s="182"/>
      <c r="O60" s="181"/>
    </row>
    <row r="61" spans="1:15" x14ac:dyDescent="0.3">
      <c r="A61" s="180" t="s">
        <v>45</v>
      </c>
      <c r="B61" s="129" t="s">
        <v>668</v>
      </c>
      <c r="C61" s="180"/>
      <c r="D61" s="181"/>
      <c r="E61" s="182">
        <f t="shared" ref="E61:E62" si="11">F61</f>
        <v>80</v>
      </c>
      <c r="F61" s="182">
        <f>K61</f>
        <v>80</v>
      </c>
      <c r="G61" s="182"/>
      <c r="H61" s="182"/>
      <c r="I61" s="182"/>
      <c r="J61" s="114">
        <f t="shared" si="10"/>
        <v>80</v>
      </c>
      <c r="K61" s="182">
        <v>80</v>
      </c>
      <c r="L61" s="182"/>
      <c r="M61" s="182"/>
      <c r="N61" s="182"/>
      <c r="O61" s="181"/>
    </row>
    <row r="62" spans="1:15" x14ac:dyDescent="0.3">
      <c r="A62" s="180" t="s">
        <v>45</v>
      </c>
      <c r="B62" s="129" t="s">
        <v>655</v>
      </c>
      <c r="C62" s="180"/>
      <c r="D62" s="181"/>
      <c r="E62" s="182">
        <f t="shared" si="11"/>
        <v>20</v>
      </c>
      <c r="F62" s="182">
        <f>K62</f>
        <v>20</v>
      </c>
      <c r="G62" s="182"/>
      <c r="H62" s="182"/>
      <c r="I62" s="182"/>
      <c r="J62" s="114">
        <f t="shared" si="10"/>
        <v>20</v>
      </c>
      <c r="K62" s="182">
        <v>20</v>
      </c>
      <c r="L62" s="182"/>
      <c r="M62" s="182"/>
      <c r="N62" s="182"/>
      <c r="O62" s="181"/>
    </row>
    <row r="136" spans="2:14" s="90" customFormat="1" x14ac:dyDescent="0.3">
      <c r="B136" s="86" t="e">
        <f>'BIỂU 4 SN GIAM NGHEO 2022'!#REF!</f>
        <v>#REF!</v>
      </c>
      <c r="D136" s="86"/>
      <c r="E136" s="91"/>
      <c r="F136" s="91"/>
      <c r="G136" s="91"/>
      <c r="H136" s="91"/>
      <c r="I136" s="91"/>
      <c r="J136" s="91"/>
      <c r="K136" s="91"/>
      <c r="L136" s="91"/>
      <c r="M136" s="91"/>
      <c r="N136" s="91"/>
    </row>
  </sheetData>
  <mergeCells count="18">
    <mergeCell ref="I6:I7"/>
    <mergeCell ref="J6:J7"/>
    <mergeCell ref="K6:N6"/>
    <mergeCell ref="A1:O1"/>
    <mergeCell ref="A2:O2"/>
    <mergeCell ref="A3:O3"/>
    <mergeCell ref="J4:O4"/>
    <mergeCell ref="A5:A7"/>
    <mergeCell ref="B5:B7"/>
    <mergeCell ref="C5:C7"/>
    <mergeCell ref="D5:D7"/>
    <mergeCell ref="E5:E7"/>
    <mergeCell ref="F5:I5"/>
    <mergeCell ref="J5:N5"/>
    <mergeCell ref="O5:O7"/>
    <mergeCell ref="F6:F7"/>
    <mergeCell ref="G6:G7"/>
    <mergeCell ref="H6:H7"/>
  </mergeCells>
  <pageMargins left="0.63" right="0.17" top="0.32" bottom="0.37" header="0.3" footer="0.17"/>
  <pageSetup paperSize="9" scale="80" orientation="portrait" r:id="rId1"/>
  <headerFooter>
    <oddFooter>&amp;C&amp;"Times New Roman,Regular"Page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7030A0"/>
  </sheetPr>
  <dimension ref="A1:R154"/>
  <sheetViews>
    <sheetView topLeftCell="D2" zoomScale="80" zoomScaleNormal="80" workbookViewId="0">
      <pane xSplit="2" ySplit="10" topLeftCell="F25" activePane="bottomRight" state="frozen"/>
      <selection activeCell="D2" sqref="D2"/>
      <selection pane="topRight" activeCell="F2" sqref="F2"/>
      <selection pane="bottomLeft" activeCell="D11" sqref="D11"/>
      <selection pane="bottomRight" activeCell="U57" sqref="U57"/>
    </sheetView>
  </sheetViews>
  <sheetFormatPr defaultRowHeight="14.4" x14ac:dyDescent="0.3"/>
  <cols>
    <col min="1" max="3" width="0" style="176" hidden="1" customWidth="1"/>
    <col min="4" max="4" width="4.5546875" style="176" customWidth="1"/>
    <col min="5" max="5" width="39.33203125" style="176" customWidth="1"/>
    <col min="6" max="6" width="16.44140625" style="176" customWidth="1"/>
    <col min="7" max="7" width="8.88671875" style="191"/>
    <col min="8" max="8" width="13.44140625" style="176" hidden="1" customWidth="1"/>
    <col min="9" max="9" width="12.6640625" style="176" hidden="1" customWidth="1"/>
    <col min="10" max="10" width="9.5546875" style="176" hidden="1" customWidth="1"/>
    <col min="11" max="11" width="11.6640625" style="176" hidden="1" customWidth="1"/>
    <col min="12" max="12" width="13.33203125" style="176" hidden="1" customWidth="1"/>
    <col min="13" max="14" width="13.33203125" style="176" customWidth="1"/>
    <col min="15" max="15" width="9.6640625" style="176" customWidth="1"/>
    <col min="16" max="16" width="12.88671875" style="176" customWidth="1"/>
    <col min="17" max="17" width="11.5546875" style="176" customWidth="1"/>
    <col min="18" max="255" width="8.88671875" style="176"/>
    <col min="256" max="258" width="0" style="176" hidden="1" customWidth="1"/>
    <col min="259" max="259" width="3.6640625" style="176" customWidth="1"/>
    <col min="260" max="260" width="35.6640625" style="176" customWidth="1"/>
    <col min="261" max="261" width="10" style="176" customWidth="1"/>
    <col min="262" max="263" width="8.88671875" style="176"/>
    <col min="264" max="264" width="9.88671875" style="176" customWidth="1"/>
    <col min="265" max="265" width="13.33203125" style="176" customWidth="1"/>
    <col min="266" max="267" width="8.88671875" style="176"/>
    <col min="268" max="268" width="10" style="176" customWidth="1"/>
    <col min="269" max="511" width="8.88671875" style="176"/>
    <col min="512" max="514" width="0" style="176" hidden="1" customWidth="1"/>
    <col min="515" max="515" width="3.6640625" style="176" customWidth="1"/>
    <col min="516" max="516" width="35.6640625" style="176" customWidth="1"/>
    <col min="517" max="517" width="10" style="176" customWidth="1"/>
    <col min="518" max="519" width="8.88671875" style="176"/>
    <col min="520" max="520" width="9.88671875" style="176" customWidth="1"/>
    <col min="521" max="521" width="13.33203125" style="176" customWidth="1"/>
    <col min="522" max="523" width="8.88671875" style="176"/>
    <col min="524" max="524" width="10" style="176" customWidth="1"/>
    <col min="525" max="767" width="8.88671875" style="176"/>
    <col min="768" max="770" width="0" style="176" hidden="1" customWidth="1"/>
    <col min="771" max="771" width="3.6640625" style="176" customWidth="1"/>
    <col min="772" max="772" width="35.6640625" style="176" customWidth="1"/>
    <col min="773" max="773" width="10" style="176" customWidth="1"/>
    <col min="774" max="775" width="8.88671875" style="176"/>
    <col min="776" max="776" width="9.88671875" style="176" customWidth="1"/>
    <col min="777" max="777" width="13.33203125" style="176" customWidth="1"/>
    <col min="778" max="779" width="8.88671875" style="176"/>
    <col min="780" max="780" width="10" style="176" customWidth="1"/>
    <col min="781" max="1023" width="8.88671875" style="176"/>
    <col min="1024" max="1026" width="0" style="176" hidden="1" customWidth="1"/>
    <col min="1027" max="1027" width="3.6640625" style="176" customWidth="1"/>
    <col min="1028" max="1028" width="35.6640625" style="176" customWidth="1"/>
    <col min="1029" max="1029" width="10" style="176" customWidth="1"/>
    <col min="1030" max="1031" width="8.88671875" style="176"/>
    <col min="1032" max="1032" width="9.88671875" style="176" customWidth="1"/>
    <col min="1033" max="1033" width="13.33203125" style="176" customWidth="1"/>
    <col min="1034" max="1035" width="8.88671875" style="176"/>
    <col min="1036" max="1036" width="10" style="176" customWidth="1"/>
    <col min="1037" max="1279" width="8.88671875" style="176"/>
    <col min="1280" max="1282" width="0" style="176" hidden="1" customWidth="1"/>
    <col min="1283" max="1283" width="3.6640625" style="176" customWidth="1"/>
    <col min="1284" max="1284" width="35.6640625" style="176" customWidth="1"/>
    <col min="1285" max="1285" width="10" style="176" customWidth="1"/>
    <col min="1286" max="1287" width="8.88671875" style="176"/>
    <col min="1288" max="1288" width="9.88671875" style="176" customWidth="1"/>
    <col min="1289" max="1289" width="13.33203125" style="176" customWidth="1"/>
    <col min="1290" max="1291" width="8.88671875" style="176"/>
    <col min="1292" max="1292" width="10" style="176" customWidth="1"/>
    <col min="1293" max="1535" width="8.88671875" style="176"/>
    <col min="1536" max="1538" width="0" style="176" hidden="1" customWidth="1"/>
    <col min="1539" max="1539" width="3.6640625" style="176" customWidth="1"/>
    <col min="1540" max="1540" width="35.6640625" style="176" customWidth="1"/>
    <col min="1541" max="1541" width="10" style="176" customWidth="1"/>
    <col min="1542" max="1543" width="8.88671875" style="176"/>
    <col min="1544" max="1544" width="9.88671875" style="176" customWidth="1"/>
    <col min="1545" max="1545" width="13.33203125" style="176" customWidth="1"/>
    <col min="1546" max="1547" width="8.88671875" style="176"/>
    <col min="1548" max="1548" width="10" style="176" customWidth="1"/>
    <col min="1549" max="1791" width="8.88671875" style="176"/>
    <col min="1792" max="1794" width="0" style="176" hidden="1" customWidth="1"/>
    <col min="1795" max="1795" width="3.6640625" style="176" customWidth="1"/>
    <col min="1796" max="1796" width="35.6640625" style="176" customWidth="1"/>
    <col min="1797" max="1797" width="10" style="176" customWidth="1"/>
    <col min="1798" max="1799" width="8.88671875" style="176"/>
    <col min="1800" max="1800" width="9.88671875" style="176" customWidth="1"/>
    <col min="1801" max="1801" width="13.33203125" style="176" customWidth="1"/>
    <col min="1802" max="1803" width="8.88671875" style="176"/>
    <col min="1804" max="1804" width="10" style="176" customWidth="1"/>
    <col min="1805" max="2047" width="8.88671875" style="176"/>
    <col min="2048" max="2050" width="0" style="176" hidden="1" customWidth="1"/>
    <col min="2051" max="2051" width="3.6640625" style="176" customWidth="1"/>
    <col min="2052" max="2052" width="35.6640625" style="176" customWidth="1"/>
    <col min="2053" max="2053" width="10" style="176" customWidth="1"/>
    <col min="2054" max="2055" width="8.88671875" style="176"/>
    <col min="2056" max="2056" width="9.88671875" style="176" customWidth="1"/>
    <col min="2057" max="2057" width="13.33203125" style="176" customWidth="1"/>
    <col min="2058" max="2059" width="8.88671875" style="176"/>
    <col min="2060" max="2060" width="10" style="176" customWidth="1"/>
    <col min="2061" max="2303" width="8.88671875" style="176"/>
    <col min="2304" max="2306" width="0" style="176" hidden="1" customWidth="1"/>
    <col min="2307" max="2307" width="3.6640625" style="176" customWidth="1"/>
    <col min="2308" max="2308" width="35.6640625" style="176" customWidth="1"/>
    <col min="2309" max="2309" width="10" style="176" customWidth="1"/>
    <col min="2310" max="2311" width="8.88671875" style="176"/>
    <col min="2312" max="2312" width="9.88671875" style="176" customWidth="1"/>
    <col min="2313" max="2313" width="13.33203125" style="176" customWidth="1"/>
    <col min="2314" max="2315" width="8.88671875" style="176"/>
    <col min="2316" max="2316" width="10" style="176" customWidth="1"/>
    <col min="2317" max="2559" width="8.88671875" style="176"/>
    <col min="2560" max="2562" width="0" style="176" hidden="1" customWidth="1"/>
    <col min="2563" max="2563" width="3.6640625" style="176" customWidth="1"/>
    <col min="2564" max="2564" width="35.6640625" style="176" customWidth="1"/>
    <col min="2565" max="2565" width="10" style="176" customWidth="1"/>
    <col min="2566" max="2567" width="8.88671875" style="176"/>
    <col min="2568" max="2568" width="9.88671875" style="176" customWidth="1"/>
    <col min="2569" max="2569" width="13.33203125" style="176" customWidth="1"/>
    <col min="2570" max="2571" width="8.88671875" style="176"/>
    <col min="2572" max="2572" width="10" style="176" customWidth="1"/>
    <col min="2573" max="2815" width="8.88671875" style="176"/>
    <col min="2816" max="2818" width="0" style="176" hidden="1" customWidth="1"/>
    <col min="2819" max="2819" width="3.6640625" style="176" customWidth="1"/>
    <col min="2820" max="2820" width="35.6640625" style="176" customWidth="1"/>
    <col min="2821" max="2821" width="10" style="176" customWidth="1"/>
    <col min="2822" max="2823" width="8.88671875" style="176"/>
    <col min="2824" max="2824" width="9.88671875" style="176" customWidth="1"/>
    <col min="2825" max="2825" width="13.33203125" style="176" customWidth="1"/>
    <col min="2826" max="2827" width="8.88671875" style="176"/>
    <col min="2828" max="2828" width="10" style="176" customWidth="1"/>
    <col min="2829" max="3071" width="8.88671875" style="176"/>
    <col min="3072" max="3074" width="0" style="176" hidden="1" customWidth="1"/>
    <col min="3075" max="3075" width="3.6640625" style="176" customWidth="1"/>
    <col min="3076" max="3076" width="35.6640625" style="176" customWidth="1"/>
    <col min="3077" max="3077" width="10" style="176" customWidth="1"/>
    <col min="3078" max="3079" width="8.88671875" style="176"/>
    <col min="3080" max="3080" width="9.88671875" style="176" customWidth="1"/>
    <col min="3081" max="3081" width="13.33203125" style="176" customWidth="1"/>
    <col min="3082" max="3083" width="8.88671875" style="176"/>
    <col min="3084" max="3084" width="10" style="176" customWidth="1"/>
    <col min="3085" max="3327" width="8.88671875" style="176"/>
    <col min="3328" max="3330" width="0" style="176" hidden="1" customWidth="1"/>
    <col min="3331" max="3331" width="3.6640625" style="176" customWidth="1"/>
    <col min="3332" max="3332" width="35.6640625" style="176" customWidth="1"/>
    <col min="3333" max="3333" width="10" style="176" customWidth="1"/>
    <col min="3334" max="3335" width="8.88671875" style="176"/>
    <col min="3336" max="3336" width="9.88671875" style="176" customWidth="1"/>
    <col min="3337" max="3337" width="13.33203125" style="176" customWidth="1"/>
    <col min="3338" max="3339" width="8.88671875" style="176"/>
    <col min="3340" max="3340" width="10" style="176" customWidth="1"/>
    <col min="3341" max="3583" width="8.88671875" style="176"/>
    <col min="3584" max="3586" width="0" style="176" hidden="1" customWidth="1"/>
    <col min="3587" max="3587" width="3.6640625" style="176" customWidth="1"/>
    <col min="3588" max="3588" width="35.6640625" style="176" customWidth="1"/>
    <col min="3589" max="3589" width="10" style="176" customWidth="1"/>
    <col min="3590" max="3591" width="8.88671875" style="176"/>
    <col min="3592" max="3592" width="9.88671875" style="176" customWidth="1"/>
    <col min="3593" max="3593" width="13.33203125" style="176" customWidth="1"/>
    <col min="3594" max="3595" width="8.88671875" style="176"/>
    <col min="3596" max="3596" width="10" style="176" customWidth="1"/>
    <col min="3597" max="3839" width="8.88671875" style="176"/>
    <col min="3840" max="3842" width="0" style="176" hidden="1" customWidth="1"/>
    <col min="3843" max="3843" width="3.6640625" style="176" customWidth="1"/>
    <col min="3844" max="3844" width="35.6640625" style="176" customWidth="1"/>
    <col min="3845" max="3845" width="10" style="176" customWidth="1"/>
    <col min="3846" max="3847" width="8.88671875" style="176"/>
    <col min="3848" max="3848" width="9.88671875" style="176" customWidth="1"/>
    <col min="3849" max="3849" width="13.33203125" style="176" customWidth="1"/>
    <col min="3850" max="3851" width="8.88671875" style="176"/>
    <col min="3852" max="3852" width="10" style="176" customWidth="1"/>
    <col min="3853" max="4095" width="8.88671875" style="176"/>
    <col min="4096" max="4098" width="0" style="176" hidden="1" customWidth="1"/>
    <col min="4099" max="4099" width="3.6640625" style="176" customWidth="1"/>
    <col min="4100" max="4100" width="35.6640625" style="176" customWidth="1"/>
    <col min="4101" max="4101" width="10" style="176" customWidth="1"/>
    <col min="4102" max="4103" width="8.88671875" style="176"/>
    <col min="4104" max="4104" width="9.88671875" style="176" customWidth="1"/>
    <col min="4105" max="4105" width="13.33203125" style="176" customWidth="1"/>
    <col min="4106" max="4107" width="8.88671875" style="176"/>
    <col min="4108" max="4108" width="10" style="176" customWidth="1"/>
    <col min="4109" max="4351" width="8.88671875" style="176"/>
    <col min="4352" max="4354" width="0" style="176" hidden="1" customWidth="1"/>
    <col min="4355" max="4355" width="3.6640625" style="176" customWidth="1"/>
    <col min="4356" max="4356" width="35.6640625" style="176" customWidth="1"/>
    <col min="4357" max="4357" width="10" style="176" customWidth="1"/>
    <col min="4358" max="4359" width="8.88671875" style="176"/>
    <col min="4360" max="4360" width="9.88671875" style="176" customWidth="1"/>
    <col min="4361" max="4361" width="13.33203125" style="176" customWidth="1"/>
    <col min="4362" max="4363" width="8.88671875" style="176"/>
    <col min="4364" max="4364" width="10" style="176" customWidth="1"/>
    <col min="4365" max="4607" width="8.88671875" style="176"/>
    <col min="4608" max="4610" width="0" style="176" hidden="1" customWidth="1"/>
    <col min="4611" max="4611" width="3.6640625" style="176" customWidth="1"/>
    <col min="4612" max="4612" width="35.6640625" style="176" customWidth="1"/>
    <col min="4613" max="4613" width="10" style="176" customWidth="1"/>
    <col min="4614" max="4615" width="8.88671875" style="176"/>
    <col min="4616" max="4616" width="9.88671875" style="176" customWidth="1"/>
    <col min="4617" max="4617" width="13.33203125" style="176" customWidth="1"/>
    <col min="4618" max="4619" width="8.88671875" style="176"/>
    <col min="4620" max="4620" width="10" style="176" customWidth="1"/>
    <col min="4621" max="4863" width="8.88671875" style="176"/>
    <col min="4864" max="4866" width="0" style="176" hidden="1" customWidth="1"/>
    <col min="4867" max="4867" width="3.6640625" style="176" customWidth="1"/>
    <col min="4868" max="4868" width="35.6640625" style="176" customWidth="1"/>
    <col min="4869" max="4869" width="10" style="176" customWidth="1"/>
    <col min="4870" max="4871" width="8.88671875" style="176"/>
    <col min="4872" max="4872" width="9.88671875" style="176" customWidth="1"/>
    <col min="4873" max="4873" width="13.33203125" style="176" customWidth="1"/>
    <col min="4874" max="4875" width="8.88671875" style="176"/>
    <col min="4876" max="4876" width="10" style="176" customWidth="1"/>
    <col min="4877" max="5119" width="8.88671875" style="176"/>
    <col min="5120" max="5122" width="0" style="176" hidden="1" customWidth="1"/>
    <col min="5123" max="5123" width="3.6640625" style="176" customWidth="1"/>
    <col min="5124" max="5124" width="35.6640625" style="176" customWidth="1"/>
    <col min="5125" max="5125" width="10" style="176" customWidth="1"/>
    <col min="5126" max="5127" width="8.88671875" style="176"/>
    <col min="5128" max="5128" width="9.88671875" style="176" customWidth="1"/>
    <col min="5129" max="5129" width="13.33203125" style="176" customWidth="1"/>
    <col min="5130" max="5131" width="8.88671875" style="176"/>
    <col min="5132" max="5132" width="10" style="176" customWidth="1"/>
    <col min="5133" max="5375" width="8.88671875" style="176"/>
    <col min="5376" max="5378" width="0" style="176" hidden="1" customWidth="1"/>
    <col min="5379" max="5379" width="3.6640625" style="176" customWidth="1"/>
    <col min="5380" max="5380" width="35.6640625" style="176" customWidth="1"/>
    <col min="5381" max="5381" width="10" style="176" customWidth="1"/>
    <col min="5382" max="5383" width="8.88671875" style="176"/>
    <col min="5384" max="5384" width="9.88671875" style="176" customWidth="1"/>
    <col min="5385" max="5385" width="13.33203125" style="176" customWidth="1"/>
    <col min="5386" max="5387" width="8.88671875" style="176"/>
    <col min="5388" max="5388" width="10" style="176" customWidth="1"/>
    <col min="5389" max="5631" width="8.88671875" style="176"/>
    <col min="5632" max="5634" width="0" style="176" hidden="1" customWidth="1"/>
    <col min="5635" max="5635" width="3.6640625" style="176" customWidth="1"/>
    <col min="5636" max="5636" width="35.6640625" style="176" customWidth="1"/>
    <col min="5637" max="5637" width="10" style="176" customWidth="1"/>
    <col min="5638" max="5639" width="8.88671875" style="176"/>
    <col min="5640" max="5640" width="9.88671875" style="176" customWidth="1"/>
    <col min="5641" max="5641" width="13.33203125" style="176" customWidth="1"/>
    <col min="5642" max="5643" width="8.88671875" style="176"/>
    <col min="5644" max="5644" width="10" style="176" customWidth="1"/>
    <col min="5645" max="5887" width="8.88671875" style="176"/>
    <col min="5888" max="5890" width="0" style="176" hidden="1" customWidth="1"/>
    <col min="5891" max="5891" width="3.6640625" style="176" customWidth="1"/>
    <col min="5892" max="5892" width="35.6640625" style="176" customWidth="1"/>
    <col min="5893" max="5893" width="10" style="176" customWidth="1"/>
    <col min="5894" max="5895" width="8.88671875" style="176"/>
    <col min="5896" max="5896" width="9.88671875" style="176" customWidth="1"/>
    <col min="5897" max="5897" width="13.33203125" style="176" customWidth="1"/>
    <col min="5898" max="5899" width="8.88671875" style="176"/>
    <col min="5900" max="5900" width="10" style="176" customWidth="1"/>
    <col min="5901" max="6143" width="8.88671875" style="176"/>
    <col min="6144" max="6146" width="0" style="176" hidden="1" customWidth="1"/>
    <col min="6147" max="6147" width="3.6640625" style="176" customWidth="1"/>
    <col min="6148" max="6148" width="35.6640625" style="176" customWidth="1"/>
    <col min="6149" max="6149" width="10" style="176" customWidth="1"/>
    <col min="6150" max="6151" width="8.88671875" style="176"/>
    <col min="6152" max="6152" width="9.88671875" style="176" customWidth="1"/>
    <col min="6153" max="6153" width="13.33203125" style="176" customWidth="1"/>
    <col min="6154" max="6155" width="8.88671875" style="176"/>
    <col min="6156" max="6156" width="10" style="176" customWidth="1"/>
    <col min="6157" max="6399" width="8.88671875" style="176"/>
    <col min="6400" max="6402" width="0" style="176" hidden="1" customWidth="1"/>
    <col min="6403" max="6403" width="3.6640625" style="176" customWidth="1"/>
    <col min="6404" max="6404" width="35.6640625" style="176" customWidth="1"/>
    <col min="6405" max="6405" width="10" style="176" customWidth="1"/>
    <col min="6406" max="6407" width="8.88671875" style="176"/>
    <col min="6408" max="6408" width="9.88671875" style="176" customWidth="1"/>
    <col min="6409" max="6409" width="13.33203125" style="176" customWidth="1"/>
    <col min="6410" max="6411" width="8.88671875" style="176"/>
    <col min="6412" max="6412" width="10" style="176" customWidth="1"/>
    <col min="6413" max="6655" width="8.88671875" style="176"/>
    <col min="6656" max="6658" width="0" style="176" hidden="1" customWidth="1"/>
    <col min="6659" max="6659" width="3.6640625" style="176" customWidth="1"/>
    <col min="6660" max="6660" width="35.6640625" style="176" customWidth="1"/>
    <col min="6661" max="6661" width="10" style="176" customWidth="1"/>
    <col min="6662" max="6663" width="8.88671875" style="176"/>
    <col min="6664" max="6664" width="9.88671875" style="176" customWidth="1"/>
    <col min="6665" max="6665" width="13.33203125" style="176" customWidth="1"/>
    <col min="6666" max="6667" width="8.88671875" style="176"/>
    <col min="6668" max="6668" width="10" style="176" customWidth="1"/>
    <col min="6669" max="6911" width="8.88671875" style="176"/>
    <col min="6912" max="6914" width="0" style="176" hidden="1" customWidth="1"/>
    <col min="6915" max="6915" width="3.6640625" style="176" customWidth="1"/>
    <col min="6916" max="6916" width="35.6640625" style="176" customWidth="1"/>
    <col min="6917" max="6917" width="10" style="176" customWidth="1"/>
    <col min="6918" max="6919" width="8.88671875" style="176"/>
    <col min="6920" max="6920" width="9.88671875" style="176" customWidth="1"/>
    <col min="6921" max="6921" width="13.33203125" style="176" customWidth="1"/>
    <col min="6922" max="6923" width="8.88671875" style="176"/>
    <col min="6924" max="6924" width="10" style="176" customWidth="1"/>
    <col min="6925" max="7167" width="8.88671875" style="176"/>
    <col min="7168" max="7170" width="0" style="176" hidden="1" customWidth="1"/>
    <col min="7171" max="7171" width="3.6640625" style="176" customWidth="1"/>
    <col min="7172" max="7172" width="35.6640625" style="176" customWidth="1"/>
    <col min="7173" max="7173" width="10" style="176" customWidth="1"/>
    <col min="7174" max="7175" width="8.88671875" style="176"/>
    <col min="7176" max="7176" width="9.88671875" style="176" customWidth="1"/>
    <col min="7177" max="7177" width="13.33203125" style="176" customWidth="1"/>
    <col min="7178" max="7179" width="8.88671875" style="176"/>
    <col min="7180" max="7180" width="10" style="176" customWidth="1"/>
    <col min="7181" max="7423" width="8.88671875" style="176"/>
    <col min="7424" max="7426" width="0" style="176" hidden="1" customWidth="1"/>
    <col min="7427" max="7427" width="3.6640625" style="176" customWidth="1"/>
    <col min="7428" max="7428" width="35.6640625" style="176" customWidth="1"/>
    <col min="7429" max="7429" width="10" style="176" customWidth="1"/>
    <col min="7430" max="7431" width="8.88671875" style="176"/>
    <col min="7432" max="7432" width="9.88671875" style="176" customWidth="1"/>
    <col min="7433" max="7433" width="13.33203125" style="176" customWidth="1"/>
    <col min="7434" max="7435" width="8.88671875" style="176"/>
    <col min="7436" max="7436" width="10" style="176" customWidth="1"/>
    <col min="7437" max="7679" width="8.88671875" style="176"/>
    <col min="7680" max="7682" width="0" style="176" hidden="1" customWidth="1"/>
    <col min="7683" max="7683" width="3.6640625" style="176" customWidth="1"/>
    <col min="7684" max="7684" width="35.6640625" style="176" customWidth="1"/>
    <col min="7685" max="7685" width="10" style="176" customWidth="1"/>
    <col min="7686" max="7687" width="8.88671875" style="176"/>
    <col min="7688" max="7688" width="9.88671875" style="176" customWidth="1"/>
    <col min="7689" max="7689" width="13.33203125" style="176" customWidth="1"/>
    <col min="7690" max="7691" width="8.88671875" style="176"/>
    <col min="7692" max="7692" width="10" style="176" customWidth="1"/>
    <col min="7693" max="7935" width="8.88671875" style="176"/>
    <col min="7936" max="7938" width="0" style="176" hidden="1" customWidth="1"/>
    <col min="7939" max="7939" width="3.6640625" style="176" customWidth="1"/>
    <col min="7940" max="7940" width="35.6640625" style="176" customWidth="1"/>
    <col min="7941" max="7941" width="10" style="176" customWidth="1"/>
    <col min="7942" max="7943" width="8.88671875" style="176"/>
    <col min="7944" max="7944" width="9.88671875" style="176" customWidth="1"/>
    <col min="7945" max="7945" width="13.33203125" style="176" customWidth="1"/>
    <col min="7946" max="7947" width="8.88671875" style="176"/>
    <col min="7948" max="7948" width="10" style="176" customWidth="1"/>
    <col min="7949" max="8191" width="8.88671875" style="176"/>
    <col min="8192" max="8194" width="0" style="176" hidden="1" customWidth="1"/>
    <col min="8195" max="8195" width="3.6640625" style="176" customWidth="1"/>
    <col min="8196" max="8196" width="35.6640625" style="176" customWidth="1"/>
    <col min="8197" max="8197" width="10" style="176" customWidth="1"/>
    <col min="8198" max="8199" width="8.88671875" style="176"/>
    <col min="8200" max="8200" width="9.88671875" style="176" customWidth="1"/>
    <col min="8201" max="8201" width="13.33203125" style="176" customWidth="1"/>
    <col min="8202" max="8203" width="8.88671875" style="176"/>
    <col min="8204" max="8204" width="10" style="176" customWidth="1"/>
    <col min="8205" max="8447" width="8.88671875" style="176"/>
    <col min="8448" max="8450" width="0" style="176" hidden="1" customWidth="1"/>
    <col min="8451" max="8451" width="3.6640625" style="176" customWidth="1"/>
    <col min="8452" max="8452" width="35.6640625" style="176" customWidth="1"/>
    <col min="8453" max="8453" width="10" style="176" customWidth="1"/>
    <col min="8454" max="8455" width="8.88671875" style="176"/>
    <col min="8456" max="8456" width="9.88671875" style="176" customWidth="1"/>
    <col min="8457" max="8457" width="13.33203125" style="176" customWidth="1"/>
    <col min="8458" max="8459" width="8.88671875" style="176"/>
    <col min="8460" max="8460" width="10" style="176" customWidth="1"/>
    <col min="8461" max="8703" width="8.88671875" style="176"/>
    <col min="8704" max="8706" width="0" style="176" hidden="1" customWidth="1"/>
    <col min="8707" max="8707" width="3.6640625" style="176" customWidth="1"/>
    <col min="8708" max="8708" width="35.6640625" style="176" customWidth="1"/>
    <col min="8709" max="8709" width="10" style="176" customWidth="1"/>
    <col min="8710" max="8711" width="8.88671875" style="176"/>
    <col min="8712" max="8712" width="9.88671875" style="176" customWidth="1"/>
    <col min="8713" max="8713" width="13.33203125" style="176" customWidth="1"/>
    <col min="8714" max="8715" width="8.88671875" style="176"/>
    <col min="8716" max="8716" width="10" style="176" customWidth="1"/>
    <col min="8717" max="8959" width="8.88671875" style="176"/>
    <col min="8960" max="8962" width="0" style="176" hidden="1" customWidth="1"/>
    <col min="8963" max="8963" width="3.6640625" style="176" customWidth="1"/>
    <col min="8964" max="8964" width="35.6640625" style="176" customWidth="1"/>
    <col min="8965" max="8965" width="10" style="176" customWidth="1"/>
    <col min="8966" max="8967" width="8.88671875" style="176"/>
    <col min="8968" max="8968" width="9.88671875" style="176" customWidth="1"/>
    <col min="8969" max="8969" width="13.33203125" style="176" customWidth="1"/>
    <col min="8970" max="8971" width="8.88671875" style="176"/>
    <col min="8972" max="8972" width="10" style="176" customWidth="1"/>
    <col min="8973" max="9215" width="8.88671875" style="176"/>
    <col min="9216" max="9218" width="0" style="176" hidden="1" customWidth="1"/>
    <col min="9219" max="9219" width="3.6640625" style="176" customWidth="1"/>
    <col min="9220" max="9220" width="35.6640625" style="176" customWidth="1"/>
    <col min="9221" max="9221" width="10" style="176" customWidth="1"/>
    <col min="9222" max="9223" width="8.88671875" style="176"/>
    <col min="9224" max="9224" width="9.88671875" style="176" customWidth="1"/>
    <col min="9225" max="9225" width="13.33203125" style="176" customWidth="1"/>
    <col min="9226" max="9227" width="8.88671875" style="176"/>
    <col min="9228" max="9228" width="10" style="176" customWidth="1"/>
    <col min="9229" max="9471" width="8.88671875" style="176"/>
    <col min="9472" max="9474" width="0" style="176" hidden="1" customWidth="1"/>
    <col min="9475" max="9475" width="3.6640625" style="176" customWidth="1"/>
    <col min="9476" max="9476" width="35.6640625" style="176" customWidth="1"/>
    <col min="9477" max="9477" width="10" style="176" customWidth="1"/>
    <col min="9478" max="9479" width="8.88671875" style="176"/>
    <col min="9480" max="9480" width="9.88671875" style="176" customWidth="1"/>
    <col min="9481" max="9481" width="13.33203125" style="176" customWidth="1"/>
    <col min="9482" max="9483" width="8.88671875" style="176"/>
    <col min="9484" max="9484" width="10" style="176" customWidth="1"/>
    <col min="9485" max="9727" width="8.88671875" style="176"/>
    <col min="9728" max="9730" width="0" style="176" hidden="1" customWidth="1"/>
    <col min="9731" max="9731" width="3.6640625" style="176" customWidth="1"/>
    <col min="9732" max="9732" width="35.6640625" style="176" customWidth="1"/>
    <col min="9733" max="9733" width="10" style="176" customWidth="1"/>
    <col min="9734" max="9735" width="8.88671875" style="176"/>
    <col min="9736" max="9736" width="9.88671875" style="176" customWidth="1"/>
    <col min="9737" max="9737" width="13.33203125" style="176" customWidth="1"/>
    <col min="9738" max="9739" width="8.88671875" style="176"/>
    <col min="9740" max="9740" width="10" style="176" customWidth="1"/>
    <col min="9741" max="9983" width="8.88671875" style="176"/>
    <col min="9984" max="9986" width="0" style="176" hidden="1" customWidth="1"/>
    <col min="9987" max="9987" width="3.6640625" style="176" customWidth="1"/>
    <col min="9988" max="9988" width="35.6640625" style="176" customWidth="1"/>
    <col min="9989" max="9989" width="10" style="176" customWidth="1"/>
    <col min="9990" max="9991" width="8.88671875" style="176"/>
    <col min="9992" max="9992" width="9.88671875" style="176" customWidth="1"/>
    <col min="9993" max="9993" width="13.33203125" style="176" customWidth="1"/>
    <col min="9994" max="9995" width="8.88671875" style="176"/>
    <col min="9996" max="9996" width="10" style="176" customWidth="1"/>
    <col min="9997" max="10239" width="8.88671875" style="176"/>
    <col min="10240" max="10242" width="0" style="176" hidden="1" customWidth="1"/>
    <col min="10243" max="10243" width="3.6640625" style="176" customWidth="1"/>
    <col min="10244" max="10244" width="35.6640625" style="176" customWidth="1"/>
    <col min="10245" max="10245" width="10" style="176" customWidth="1"/>
    <col min="10246" max="10247" width="8.88671875" style="176"/>
    <col min="10248" max="10248" width="9.88671875" style="176" customWidth="1"/>
    <col min="10249" max="10249" width="13.33203125" style="176" customWidth="1"/>
    <col min="10250" max="10251" width="8.88671875" style="176"/>
    <col min="10252" max="10252" width="10" style="176" customWidth="1"/>
    <col min="10253" max="10495" width="8.88671875" style="176"/>
    <col min="10496" max="10498" width="0" style="176" hidden="1" customWidth="1"/>
    <col min="10499" max="10499" width="3.6640625" style="176" customWidth="1"/>
    <col min="10500" max="10500" width="35.6640625" style="176" customWidth="1"/>
    <col min="10501" max="10501" width="10" style="176" customWidth="1"/>
    <col min="10502" max="10503" width="8.88671875" style="176"/>
    <col min="10504" max="10504" width="9.88671875" style="176" customWidth="1"/>
    <col min="10505" max="10505" width="13.33203125" style="176" customWidth="1"/>
    <col min="10506" max="10507" width="8.88671875" style="176"/>
    <col min="10508" max="10508" width="10" style="176" customWidth="1"/>
    <col min="10509" max="10751" width="8.88671875" style="176"/>
    <col min="10752" max="10754" width="0" style="176" hidden="1" customWidth="1"/>
    <col min="10755" max="10755" width="3.6640625" style="176" customWidth="1"/>
    <col min="10756" max="10756" width="35.6640625" style="176" customWidth="1"/>
    <col min="10757" max="10757" width="10" style="176" customWidth="1"/>
    <col min="10758" max="10759" width="8.88671875" style="176"/>
    <col min="10760" max="10760" width="9.88671875" style="176" customWidth="1"/>
    <col min="10761" max="10761" width="13.33203125" style="176" customWidth="1"/>
    <col min="10762" max="10763" width="8.88671875" style="176"/>
    <col min="10764" max="10764" width="10" style="176" customWidth="1"/>
    <col min="10765" max="11007" width="8.88671875" style="176"/>
    <col min="11008" max="11010" width="0" style="176" hidden="1" customWidth="1"/>
    <col min="11011" max="11011" width="3.6640625" style="176" customWidth="1"/>
    <col min="11012" max="11012" width="35.6640625" style="176" customWidth="1"/>
    <col min="11013" max="11013" width="10" style="176" customWidth="1"/>
    <col min="11014" max="11015" width="8.88671875" style="176"/>
    <col min="11016" max="11016" width="9.88671875" style="176" customWidth="1"/>
    <col min="11017" max="11017" width="13.33203125" style="176" customWidth="1"/>
    <col min="11018" max="11019" width="8.88671875" style="176"/>
    <col min="11020" max="11020" width="10" style="176" customWidth="1"/>
    <col min="11021" max="11263" width="8.88671875" style="176"/>
    <col min="11264" max="11266" width="0" style="176" hidden="1" customWidth="1"/>
    <col min="11267" max="11267" width="3.6640625" style="176" customWidth="1"/>
    <col min="11268" max="11268" width="35.6640625" style="176" customWidth="1"/>
    <col min="11269" max="11269" width="10" style="176" customWidth="1"/>
    <col min="11270" max="11271" width="8.88671875" style="176"/>
    <col min="11272" max="11272" width="9.88671875" style="176" customWidth="1"/>
    <col min="11273" max="11273" width="13.33203125" style="176" customWidth="1"/>
    <col min="11274" max="11275" width="8.88671875" style="176"/>
    <col min="11276" max="11276" width="10" style="176" customWidth="1"/>
    <col min="11277" max="11519" width="8.88671875" style="176"/>
    <col min="11520" max="11522" width="0" style="176" hidden="1" customWidth="1"/>
    <col min="11523" max="11523" width="3.6640625" style="176" customWidth="1"/>
    <col min="11524" max="11524" width="35.6640625" style="176" customWidth="1"/>
    <col min="11525" max="11525" width="10" style="176" customWidth="1"/>
    <col min="11526" max="11527" width="8.88671875" style="176"/>
    <col min="11528" max="11528" width="9.88671875" style="176" customWidth="1"/>
    <col min="11529" max="11529" width="13.33203125" style="176" customWidth="1"/>
    <col min="11530" max="11531" width="8.88671875" style="176"/>
    <col min="11532" max="11532" width="10" style="176" customWidth="1"/>
    <col min="11533" max="11775" width="8.88671875" style="176"/>
    <col min="11776" max="11778" width="0" style="176" hidden="1" customWidth="1"/>
    <col min="11779" max="11779" width="3.6640625" style="176" customWidth="1"/>
    <col min="11780" max="11780" width="35.6640625" style="176" customWidth="1"/>
    <col min="11781" max="11781" width="10" style="176" customWidth="1"/>
    <col min="11782" max="11783" width="8.88671875" style="176"/>
    <col min="11784" max="11784" width="9.88671875" style="176" customWidth="1"/>
    <col min="11785" max="11785" width="13.33203125" style="176" customWidth="1"/>
    <col min="11786" max="11787" width="8.88671875" style="176"/>
    <col min="11788" max="11788" width="10" style="176" customWidth="1"/>
    <col min="11789" max="12031" width="8.88671875" style="176"/>
    <col min="12032" max="12034" width="0" style="176" hidden="1" customWidth="1"/>
    <col min="12035" max="12035" width="3.6640625" style="176" customWidth="1"/>
    <col min="12036" max="12036" width="35.6640625" style="176" customWidth="1"/>
    <col min="12037" max="12037" width="10" style="176" customWidth="1"/>
    <col min="12038" max="12039" width="8.88671875" style="176"/>
    <col min="12040" max="12040" width="9.88671875" style="176" customWidth="1"/>
    <col min="12041" max="12041" width="13.33203125" style="176" customWidth="1"/>
    <col min="12042" max="12043" width="8.88671875" style="176"/>
    <col min="12044" max="12044" width="10" style="176" customWidth="1"/>
    <col min="12045" max="12287" width="8.88671875" style="176"/>
    <col min="12288" max="12290" width="0" style="176" hidden="1" customWidth="1"/>
    <col min="12291" max="12291" width="3.6640625" style="176" customWidth="1"/>
    <col min="12292" max="12292" width="35.6640625" style="176" customWidth="1"/>
    <col min="12293" max="12293" width="10" style="176" customWidth="1"/>
    <col min="12294" max="12295" width="8.88671875" style="176"/>
    <col min="12296" max="12296" width="9.88671875" style="176" customWidth="1"/>
    <col min="12297" max="12297" width="13.33203125" style="176" customWidth="1"/>
    <col min="12298" max="12299" width="8.88671875" style="176"/>
    <col min="12300" max="12300" width="10" style="176" customWidth="1"/>
    <col min="12301" max="12543" width="8.88671875" style="176"/>
    <col min="12544" max="12546" width="0" style="176" hidden="1" customWidth="1"/>
    <col min="12547" max="12547" width="3.6640625" style="176" customWidth="1"/>
    <col min="12548" max="12548" width="35.6640625" style="176" customWidth="1"/>
    <col min="12549" max="12549" width="10" style="176" customWidth="1"/>
    <col min="12550" max="12551" width="8.88671875" style="176"/>
    <col min="12552" max="12552" width="9.88671875" style="176" customWidth="1"/>
    <col min="12553" max="12553" width="13.33203125" style="176" customWidth="1"/>
    <col min="12554" max="12555" width="8.88671875" style="176"/>
    <col min="12556" max="12556" width="10" style="176" customWidth="1"/>
    <col min="12557" max="12799" width="8.88671875" style="176"/>
    <col min="12800" max="12802" width="0" style="176" hidden="1" customWidth="1"/>
    <col min="12803" max="12803" width="3.6640625" style="176" customWidth="1"/>
    <col min="12804" max="12804" width="35.6640625" style="176" customWidth="1"/>
    <col min="12805" max="12805" width="10" style="176" customWidth="1"/>
    <col min="12806" max="12807" width="8.88671875" style="176"/>
    <col min="12808" max="12808" width="9.88671875" style="176" customWidth="1"/>
    <col min="12809" max="12809" width="13.33203125" style="176" customWidth="1"/>
    <col min="12810" max="12811" width="8.88671875" style="176"/>
    <col min="12812" max="12812" width="10" style="176" customWidth="1"/>
    <col min="12813" max="13055" width="8.88671875" style="176"/>
    <col min="13056" max="13058" width="0" style="176" hidden="1" customWidth="1"/>
    <col min="13059" max="13059" width="3.6640625" style="176" customWidth="1"/>
    <col min="13060" max="13060" width="35.6640625" style="176" customWidth="1"/>
    <col min="13061" max="13061" width="10" style="176" customWidth="1"/>
    <col min="13062" max="13063" width="8.88671875" style="176"/>
    <col min="13064" max="13064" width="9.88671875" style="176" customWidth="1"/>
    <col min="13065" max="13065" width="13.33203125" style="176" customWidth="1"/>
    <col min="13066" max="13067" width="8.88671875" style="176"/>
    <col min="13068" max="13068" width="10" style="176" customWidth="1"/>
    <col min="13069" max="13311" width="8.88671875" style="176"/>
    <col min="13312" max="13314" width="0" style="176" hidden="1" customWidth="1"/>
    <col min="13315" max="13315" width="3.6640625" style="176" customWidth="1"/>
    <col min="13316" max="13316" width="35.6640625" style="176" customWidth="1"/>
    <col min="13317" max="13317" width="10" style="176" customWidth="1"/>
    <col min="13318" max="13319" width="8.88671875" style="176"/>
    <col min="13320" max="13320" width="9.88671875" style="176" customWidth="1"/>
    <col min="13321" max="13321" width="13.33203125" style="176" customWidth="1"/>
    <col min="13322" max="13323" width="8.88671875" style="176"/>
    <col min="13324" max="13324" width="10" style="176" customWidth="1"/>
    <col min="13325" max="13567" width="8.88671875" style="176"/>
    <col min="13568" max="13570" width="0" style="176" hidden="1" customWidth="1"/>
    <col min="13571" max="13571" width="3.6640625" style="176" customWidth="1"/>
    <col min="13572" max="13572" width="35.6640625" style="176" customWidth="1"/>
    <col min="13573" max="13573" width="10" style="176" customWidth="1"/>
    <col min="13574" max="13575" width="8.88671875" style="176"/>
    <col min="13576" max="13576" width="9.88671875" style="176" customWidth="1"/>
    <col min="13577" max="13577" width="13.33203125" style="176" customWidth="1"/>
    <col min="13578" max="13579" width="8.88671875" style="176"/>
    <col min="13580" max="13580" width="10" style="176" customWidth="1"/>
    <col min="13581" max="13823" width="8.88671875" style="176"/>
    <col min="13824" max="13826" width="0" style="176" hidden="1" customWidth="1"/>
    <col min="13827" max="13827" width="3.6640625" style="176" customWidth="1"/>
    <col min="13828" max="13828" width="35.6640625" style="176" customWidth="1"/>
    <col min="13829" max="13829" width="10" style="176" customWidth="1"/>
    <col min="13830" max="13831" width="8.88671875" style="176"/>
    <col min="13832" max="13832" width="9.88671875" style="176" customWidth="1"/>
    <col min="13833" max="13833" width="13.33203125" style="176" customWidth="1"/>
    <col min="13834" max="13835" width="8.88671875" style="176"/>
    <col min="13836" max="13836" width="10" style="176" customWidth="1"/>
    <col min="13837" max="14079" width="8.88671875" style="176"/>
    <col min="14080" max="14082" width="0" style="176" hidden="1" customWidth="1"/>
    <col min="14083" max="14083" width="3.6640625" style="176" customWidth="1"/>
    <col min="14084" max="14084" width="35.6640625" style="176" customWidth="1"/>
    <col min="14085" max="14085" width="10" style="176" customWidth="1"/>
    <col min="14086" max="14087" width="8.88671875" style="176"/>
    <col min="14088" max="14088" width="9.88671875" style="176" customWidth="1"/>
    <col min="14089" max="14089" width="13.33203125" style="176" customWidth="1"/>
    <col min="14090" max="14091" width="8.88671875" style="176"/>
    <col min="14092" max="14092" width="10" style="176" customWidth="1"/>
    <col min="14093" max="14335" width="8.88671875" style="176"/>
    <col min="14336" max="14338" width="0" style="176" hidden="1" customWidth="1"/>
    <col min="14339" max="14339" width="3.6640625" style="176" customWidth="1"/>
    <col min="14340" max="14340" width="35.6640625" style="176" customWidth="1"/>
    <col min="14341" max="14341" width="10" style="176" customWidth="1"/>
    <col min="14342" max="14343" width="8.88671875" style="176"/>
    <col min="14344" max="14344" width="9.88671875" style="176" customWidth="1"/>
    <col min="14345" max="14345" width="13.33203125" style="176" customWidth="1"/>
    <col min="14346" max="14347" width="8.88671875" style="176"/>
    <col min="14348" max="14348" width="10" style="176" customWidth="1"/>
    <col min="14349" max="14591" width="8.88671875" style="176"/>
    <col min="14592" max="14594" width="0" style="176" hidden="1" customWidth="1"/>
    <col min="14595" max="14595" width="3.6640625" style="176" customWidth="1"/>
    <col min="14596" max="14596" width="35.6640625" style="176" customWidth="1"/>
    <col min="14597" max="14597" width="10" style="176" customWidth="1"/>
    <col min="14598" max="14599" width="8.88671875" style="176"/>
    <col min="14600" max="14600" width="9.88671875" style="176" customWidth="1"/>
    <col min="14601" max="14601" width="13.33203125" style="176" customWidth="1"/>
    <col min="14602" max="14603" width="8.88671875" style="176"/>
    <col min="14604" max="14604" width="10" style="176" customWidth="1"/>
    <col min="14605" max="14847" width="8.88671875" style="176"/>
    <col min="14848" max="14850" width="0" style="176" hidden="1" customWidth="1"/>
    <col min="14851" max="14851" width="3.6640625" style="176" customWidth="1"/>
    <col min="14852" max="14852" width="35.6640625" style="176" customWidth="1"/>
    <col min="14853" max="14853" width="10" style="176" customWidth="1"/>
    <col min="14854" max="14855" width="8.88671875" style="176"/>
    <col min="14856" max="14856" width="9.88671875" style="176" customWidth="1"/>
    <col min="14857" max="14857" width="13.33203125" style="176" customWidth="1"/>
    <col min="14858" max="14859" width="8.88671875" style="176"/>
    <col min="14860" max="14860" width="10" style="176" customWidth="1"/>
    <col min="14861" max="15103" width="8.88671875" style="176"/>
    <col min="15104" max="15106" width="0" style="176" hidden="1" customWidth="1"/>
    <col min="15107" max="15107" width="3.6640625" style="176" customWidth="1"/>
    <col min="15108" max="15108" width="35.6640625" style="176" customWidth="1"/>
    <col min="15109" max="15109" width="10" style="176" customWidth="1"/>
    <col min="15110" max="15111" width="8.88671875" style="176"/>
    <col min="15112" max="15112" width="9.88671875" style="176" customWidth="1"/>
    <col min="15113" max="15113" width="13.33203125" style="176" customWidth="1"/>
    <col min="15114" max="15115" width="8.88671875" style="176"/>
    <col min="15116" max="15116" width="10" style="176" customWidth="1"/>
    <col min="15117" max="15359" width="8.88671875" style="176"/>
    <col min="15360" max="15362" width="0" style="176" hidden="1" customWidth="1"/>
    <col min="15363" max="15363" width="3.6640625" style="176" customWidth="1"/>
    <col min="15364" max="15364" width="35.6640625" style="176" customWidth="1"/>
    <col min="15365" max="15365" width="10" style="176" customWidth="1"/>
    <col min="15366" max="15367" width="8.88671875" style="176"/>
    <col min="15368" max="15368" width="9.88671875" style="176" customWidth="1"/>
    <col min="15369" max="15369" width="13.33203125" style="176" customWidth="1"/>
    <col min="15370" max="15371" width="8.88671875" style="176"/>
    <col min="15372" max="15372" width="10" style="176" customWidth="1"/>
    <col min="15373" max="15615" width="8.88671875" style="176"/>
    <col min="15616" max="15618" width="0" style="176" hidden="1" customWidth="1"/>
    <col min="15619" max="15619" width="3.6640625" style="176" customWidth="1"/>
    <col min="15620" max="15620" width="35.6640625" style="176" customWidth="1"/>
    <col min="15621" max="15621" width="10" style="176" customWidth="1"/>
    <col min="15622" max="15623" width="8.88671875" style="176"/>
    <col min="15624" max="15624" width="9.88671875" style="176" customWidth="1"/>
    <col min="15625" max="15625" width="13.33203125" style="176" customWidth="1"/>
    <col min="15626" max="15627" width="8.88671875" style="176"/>
    <col min="15628" max="15628" width="10" style="176" customWidth="1"/>
    <col min="15629" max="15871" width="8.88671875" style="176"/>
    <col min="15872" max="15874" width="0" style="176" hidden="1" customWidth="1"/>
    <col min="15875" max="15875" width="3.6640625" style="176" customWidth="1"/>
    <col min="15876" max="15876" width="35.6640625" style="176" customWidth="1"/>
    <col min="15877" max="15877" width="10" style="176" customWidth="1"/>
    <col min="15878" max="15879" width="8.88671875" style="176"/>
    <col min="15880" max="15880" width="9.88671875" style="176" customWidth="1"/>
    <col min="15881" max="15881" width="13.33203125" style="176" customWidth="1"/>
    <col min="15882" max="15883" width="8.88671875" style="176"/>
    <col min="15884" max="15884" width="10" style="176" customWidth="1"/>
    <col min="15885" max="16127" width="8.88671875" style="176"/>
    <col min="16128" max="16130" width="0" style="176" hidden="1" customWidth="1"/>
    <col min="16131" max="16131" width="3.6640625" style="176" customWidth="1"/>
    <col min="16132" max="16132" width="35.6640625" style="176" customWidth="1"/>
    <col min="16133" max="16133" width="10" style="176" customWidth="1"/>
    <col min="16134" max="16135" width="8.88671875" style="176"/>
    <col min="16136" max="16136" width="9.88671875" style="176" customWidth="1"/>
    <col min="16137" max="16137" width="13.33203125" style="176" customWidth="1"/>
    <col min="16138" max="16139" width="8.88671875" style="176"/>
    <col min="16140" max="16140" width="10" style="176" customWidth="1"/>
    <col min="16141" max="16384" width="8.88671875" style="176"/>
  </cols>
  <sheetData>
    <row r="1" spans="1:18" s="186" customFormat="1" ht="15.6" x14ac:dyDescent="0.3">
      <c r="D1" s="172"/>
      <c r="E1" s="175"/>
      <c r="G1" s="266"/>
      <c r="Q1" s="793" t="s">
        <v>610</v>
      </c>
      <c r="R1" s="793"/>
    </row>
    <row r="2" spans="1:18" s="186" customFormat="1" ht="15.6" x14ac:dyDescent="0.3">
      <c r="D2" s="172"/>
      <c r="E2" s="175"/>
      <c r="G2" s="266"/>
      <c r="Q2" s="793"/>
      <c r="R2" s="793"/>
    </row>
    <row r="3" spans="1:18" s="186" customFormat="1" ht="15.6" x14ac:dyDescent="0.3">
      <c r="D3" s="774" t="s">
        <v>492</v>
      </c>
      <c r="E3" s="774"/>
      <c r="F3" s="774"/>
      <c r="G3" s="774"/>
      <c r="H3" s="774"/>
      <c r="I3" s="774"/>
      <c r="J3" s="774"/>
      <c r="K3" s="774"/>
      <c r="L3" s="774"/>
      <c r="M3" s="774"/>
      <c r="N3" s="774"/>
      <c r="O3" s="774"/>
      <c r="P3" s="774"/>
      <c r="Q3" s="774"/>
      <c r="R3" s="774"/>
    </row>
    <row r="4" spans="1:18" s="186" customFormat="1" ht="25.95" customHeight="1" x14ac:dyDescent="0.3">
      <c r="D4" s="774" t="s">
        <v>493</v>
      </c>
      <c r="E4" s="774"/>
      <c r="F4" s="774"/>
      <c r="G4" s="774"/>
      <c r="H4" s="774"/>
      <c r="I4" s="774"/>
      <c r="J4" s="774"/>
      <c r="K4" s="774"/>
      <c r="L4" s="774"/>
      <c r="M4" s="774"/>
      <c r="N4" s="774"/>
      <c r="O4" s="774"/>
      <c r="P4" s="774"/>
      <c r="Q4" s="774"/>
      <c r="R4" s="774"/>
    </row>
    <row r="5" spans="1:18" s="186" customFormat="1" ht="15.6" x14ac:dyDescent="0.3">
      <c r="D5" s="772" t="s">
        <v>469</v>
      </c>
      <c r="E5" s="772"/>
      <c r="F5" s="772"/>
      <c r="G5" s="772"/>
      <c r="H5" s="772"/>
      <c r="I5" s="772"/>
      <c r="J5" s="772"/>
      <c r="K5" s="772"/>
      <c r="L5" s="772"/>
      <c r="M5" s="772"/>
      <c r="N5" s="772"/>
      <c r="O5" s="772"/>
      <c r="P5" s="772"/>
      <c r="Q5" s="772"/>
      <c r="R5" s="772"/>
    </row>
    <row r="6" spans="1:18" s="186" customFormat="1" ht="15.6" x14ac:dyDescent="0.3">
      <c r="D6" s="173"/>
      <c r="E6" s="173"/>
      <c r="F6" s="173"/>
      <c r="G6" s="174"/>
      <c r="H6" s="173"/>
      <c r="I6" s="173"/>
      <c r="J6" s="173"/>
      <c r="K6" s="173"/>
      <c r="L6" s="173"/>
      <c r="M6" s="173"/>
      <c r="N6" s="173"/>
      <c r="O6" s="173"/>
      <c r="P6" s="766" t="s">
        <v>49</v>
      </c>
      <c r="Q6" s="766"/>
      <c r="R6" s="766"/>
    </row>
    <row r="7" spans="1:18" s="187" customFormat="1" ht="13.2" x14ac:dyDescent="0.25">
      <c r="D7" s="799" t="s">
        <v>0</v>
      </c>
      <c r="E7" s="789" t="s">
        <v>9</v>
      </c>
      <c r="F7" s="789" t="s">
        <v>377</v>
      </c>
      <c r="G7" s="789" t="s">
        <v>8</v>
      </c>
      <c r="H7" s="789" t="s">
        <v>679</v>
      </c>
      <c r="I7" s="792" t="s">
        <v>3</v>
      </c>
      <c r="J7" s="792"/>
      <c r="K7" s="792"/>
      <c r="L7" s="792"/>
      <c r="M7" s="794" t="s">
        <v>6</v>
      </c>
      <c r="N7" s="795"/>
      <c r="O7" s="795"/>
      <c r="P7" s="795"/>
      <c r="Q7" s="796"/>
      <c r="R7" s="789" t="s">
        <v>5</v>
      </c>
    </row>
    <row r="8" spans="1:18" s="187" customFormat="1" ht="13.2" x14ac:dyDescent="0.25">
      <c r="D8" s="800"/>
      <c r="E8" s="790"/>
      <c r="F8" s="790"/>
      <c r="G8" s="790"/>
      <c r="H8" s="790"/>
      <c r="I8" s="789" t="s">
        <v>2</v>
      </c>
      <c r="J8" s="789" t="s">
        <v>378</v>
      </c>
      <c r="K8" s="797" t="s">
        <v>724</v>
      </c>
      <c r="L8" s="789" t="s">
        <v>1</v>
      </c>
      <c r="M8" s="789" t="s">
        <v>4</v>
      </c>
      <c r="N8" s="794" t="s">
        <v>3</v>
      </c>
      <c r="O8" s="795"/>
      <c r="P8" s="795"/>
      <c r="Q8" s="796"/>
      <c r="R8" s="790"/>
    </row>
    <row r="9" spans="1:18" s="187" customFormat="1" ht="69" x14ac:dyDescent="0.25">
      <c r="D9" s="801"/>
      <c r="E9" s="791"/>
      <c r="F9" s="791"/>
      <c r="G9" s="791"/>
      <c r="H9" s="791"/>
      <c r="I9" s="791"/>
      <c r="J9" s="791"/>
      <c r="K9" s="798"/>
      <c r="L9" s="791"/>
      <c r="M9" s="791"/>
      <c r="N9" s="194" t="s">
        <v>2</v>
      </c>
      <c r="O9" s="194" t="s">
        <v>378</v>
      </c>
      <c r="P9" s="178" t="s">
        <v>724</v>
      </c>
      <c r="Q9" s="194" t="s">
        <v>1</v>
      </c>
      <c r="R9" s="791"/>
    </row>
    <row r="10" spans="1:18" x14ac:dyDescent="0.3">
      <c r="D10" s="171"/>
      <c r="E10" s="195"/>
      <c r="F10" s="195"/>
      <c r="G10" s="195"/>
      <c r="H10" s="195"/>
      <c r="I10" s="195"/>
      <c r="J10" s="195"/>
      <c r="K10" s="195"/>
      <c r="L10" s="195"/>
      <c r="M10" s="195"/>
      <c r="N10" s="195"/>
      <c r="O10" s="195"/>
      <c r="P10" s="227"/>
      <c r="Q10" s="195"/>
      <c r="R10" s="195"/>
    </row>
    <row r="11" spans="1:18" ht="25.95" customHeight="1" x14ac:dyDescent="0.3">
      <c r="A11" s="267"/>
      <c r="B11" s="267"/>
      <c r="C11" s="267"/>
      <c r="D11" s="239"/>
      <c r="E11" s="9" t="s">
        <v>10</v>
      </c>
      <c r="F11" s="268"/>
      <c r="G11" s="268"/>
      <c r="H11" s="240">
        <f>H12+H15+H17+H47+H62+H91+H121+H131+H45</f>
        <v>354383.9</v>
      </c>
      <c r="I11" s="240">
        <f>I12+I15+I17+I47+I62+I91+I121+I131+I45+I71</f>
        <v>244503.9</v>
      </c>
      <c r="J11" s="240">
        <f>J12+J15+J17+J47+J62+J91+J121+J131+J45</f>
        <v>0</v>
      </c>
      <c r="K11" s="240">
        <f>K12+K15+K17+K47+K62+K91+K121+K131+K45</f>
        <v>20876</v>
      </c>
      <c r="L11" s="240">
        <f>L12+L15+L17+L47+L62+L91+L121+L131+L45</f>
        <v>111840</v>
      </c>
      <c r="M11" s="240">
        <f>M12+M15+M17+M47+M62+M91+M121+M131+M45</f>
        <v>18757.519999999997</v>
      </c>
      <c r="N11" s="240">
        <f>N12+N15+N17+N47+N62+N91+N121+N131+N45+N71</f>
        <v>15567.52</v>
      </c>
      <c r="O11" s="240">
        <f>O12+O15+O17+O47+O62+O91+O121+O131+O45</f>
        <v>0</v>
      </c>
      <c r="P11" s="240">
        <f>P12+P15+P17+P47+P62+P91+P121+P131+P45</f>
        <v>0</v>
      </c>
      <c r="Q11" s="240">
        <f>Q12+Q15+Q17+Q47+Q62+Q91+Q121+Q131+Q45</f>
        <v>3190</v>
      </c>
      <c r="R11" s="268"/>
    </row>
    <row r="12" spans="1:18" ht="31.2" x14ac:dyDescent="0.3">
      <c r="A12" s="186" t="str">
        <f>[1]gốc!B10</f>
        <v>DA1</v>
      </c>
      <c r="B12" s="186" t="e">
        <f>[1]gốc!C10</f>
        <v>#REF!</v>
      </c>
      <c r="C12" s="186" t="e">
        <f>[1]gốc!D10</f>
        <v>#REF!</v>
      </c>
      <c r="D12" s="7" t="s">
        <v>383</v>
      </c>
      <c r="E12" s="269" t="s">
        <v>496</v>
      </c>
      <c r="F12" s="9" t="s">
        <v>672</v>
      </c>
      <c r="G12" s="7"/>
      <c r="H12" s="241">
        <f>SUM(H13:H14)</f>
        <v>77025</v>
      </c>
      <c r="I12" s="241">
        <f t="shared" ref="I12:Q12" si="0">SUM(I13:I14)</f>
        <v>11625</v>
      </c>
      <c r="J12" s="241">
        <f t="shared" si="0"/>
        <v>0</v>
      </c>
      <c r="K12" s="241">
        <f t="shared" si="0"/>
        <v>0</v>
      </c>
      <c r="L12" s="241">
        <f t="shared" si="0"/>
        <v>65400</v>
      </c>
      <c r="M12" s="241">
        <f t="shared" si="0"/>
        <v>2568.61</v>
      </c>
      <c r="N12" s="241">
        <f t="shared" si="0"/>
        <v>568.61</v>
      </c>
      <c r="O12" s="241">
        <f t="shared" si="0"/>
        <v>0</v>
      </c>
      <c r="P12" s="241">
        <f t="shared" si="0"/>
        <v>0</v>
      </c>
      <c r="Q12" s="241">
        <f t="shared" si="0"/>
        <v>2000</v>
      </c>
      <c r="R12" s="241"/>
    </row>
    <row r="13" spans="1:18" ht="15.6" x14ac:dyDescent="0.3">
      <c r="A13" s="186" t="str">
        <f>[1]gốc!B45</f>
        <v>DA1</v>
      </c>
      <c r="B13" s="186" t="e">
        <f>[1]gốc!C45</f>
        <v>#REF!</v>
      </c>
      <c r="C13" s="186" t="e">
        <f>[1]gốc!D45</f>
        <v>#REF!</v>
      </c>
      <c r="D13" s="11" t="s">
        <v>45</v>
      </c>
      <c r="E13" s="253" t="s">
        <v>497</v>
      </c>
      <c r="F13" s="254"/>
      <c r="G13" s="12" t="s">
        <v>494</v>
      </c>
      <c r="H13" s="242">
        <f>SUM(I13:L13)</f>
        <v>71940</v>
      </c>
      <c r="I13" s="242">
        <f>654*10</f>
        <v>6540</v>
      </c>
      <c r="J13" s="242"/>
      <c r="K13" s="242">
        <v>0</v>
      </c>
      <c r="L13" s="242">
        <f>654*100</f>
        <v>65400</v>
      </c>
      <c r="M13" s="242">
        <f>SUM(N13:Q13)</f>
        <v>2268.61</v>
      </c>
      <c r="N13" s="242">
        <v>268.61</v>
      </c>
      <c r="O13" s="242"/>
      <c r="P13" s="242">
        <v>0</v>
      </c>
      <c r="Q13" s="242">
        <v>2000</v>
      </c>
      <c r="R13" s="242"/>
    </row>
    <row r="14" spans="1:18" ht="15.6" x14ac:dyDescent="0.3">
      <c r="A14" s="186" t="str">
        <f>[1]gốc!B47</f>
        <v>DA1</v>
      </c>
      <c r="B14" s="186" t="e">
        <f>[1]gốc!C47</f>
        <v>#REF!</v>
      </c>
      <c r="C14" s="186" t="e">
        <f>[1]gốc!D47</f>
        <v>#REF!</v>
      </c>
      <c r="D14" s="11" t="s">
        <v>45</v>
      </c>
      <c r="E14" s="253" t="s">
        <v>498</v>
      </c>
      <c r="F14" s="254"/>
      <c r="G14" s="12" t="s">
        <v>494</v>
      </c>
      <c r="H14" s="242">
        <f t="shared" ref="H14:H100" si="1">SUM(I14:L14)</f>
        <v>5085</v>
      </c>
      <c r="I14" s="242">
        <f>1695*3</f>
        <v>5085</v>
      </c>
      <c r="J14" s="242"/>
      <c r="K14" s="242">
        <v>0</v>
      </c>
      <c r="L14" s="242">
        <v>0</v>
      </c>
      <c r="M14" s="242">
        <f t="shared" ref="M14:M100" si="2">SUM(N14:Q14)</f>
        <v>300</v>
      </c>
      <c r="N14" s="242">
        <f>100*3</f>
        <v>300</v>
      </c>
      <c r="O14" s="242"/>
      <c r="P14" s="242">
        <v>0</v>
      </c>
      <c r="Q14" s="242">
        <v>0</v>
      </c>
      <c r="R14" s="242"/>
    </row>
    <row r="15" spans="1:18" ht="31.2" x14ac:dyDescent="0.3">
      <c r="A15" s="186" t="str">
        <f>[1]gốc!B55</f>
        <v>DA2</v>
      </c>
      <c r="B15" s="186" t="e">
        <f>[1]gốc!C55</f>
        <v>#REF!</v>
      </c>
      <c r="C15" s="186" t="e">
        <f>[1]gốc!D55</f>
        <v>#REF!</v>
      </c>
      <c r="D15" s="7" t="s">
        <v>408</v>
      </c>
      <c r="E15" s="269" t="s">
        <v>499</v>
      </c>
      <c r="F15" s="9" t="s">
        <v>672</v>
      </c>
      <c r="G15" s="7"/>
      <c r="H15" s="241">
        <f>H16</f>
        <v>37740</v>
      </c>
      <c r="I15" s="241">
        <f t="shared" ref="I15:Q15" si="3">I16</f>
        <v>37740</v>
      </c>
      <c r="J15" s="241">
        <f t="shared" si="3"/>
        <v>0</v>
      </c>
      <c r="K15" s="241">
        <f t="shared" si="3"/>
        <v>0</v>
      </c>
      <c r="L15" s="241">
        <f t="shared" si="3"/>
        <v>0</v>
      </c>
      <c r="M15" s="241">
        <f t="shared" si="3"/>
        <v>1197.4100000000001</v>
      </c>
      <c r="N15" s="241">
        <f t="shared" si="3"/>
        <v>1197.4100000000001</v>
      </c>
      <c r="O15" s="241">
        <f t="shared" si="3"/>
        <v>0</v>
      </c>
      <c r="P15" s="241">
        <f t="shared" si="3"/>
        <v>0</v>
      </c>
      <c r="Q15" s="241">
        <f t="shared" si="3"/>
        <v>0</v>
      </c>
      <c r="R15" s="241"/>
    </row>
    <row r="16" spans="1:18" ht="46.8" x14ac:dyDescent="0.3">
      <c r="A16" s="186" t="str">
        <f>[1]gốc!B61</f>
        <v>DA2</v>
      </c>
      <c r="B16" s="186" t="e">
        <f>[1]gốc!C61</f>
        <v>#REF!</v>
      </c>
      <c r="C16" s="186" t="e">
        <f>[1]gốc!D61</f>
        <v>#REF!</v>
      </c>
      <c r="D16" s="12">
        <v>2</v>
      </c>
      <c r="E16" s="253" t="s">
        <v>500</v>
      </c>
      <c r="F16" s="254"/>
      <c r="G16" s="12" t="s">
        <v>494</v>
      </c>
      <c r="H16" s="242">
        <f t="shared" si="1"/>
        <v>37740</v>
      </c>
      <c r="I16" s="242">
        <v>37740</v>
      </c>
      <c r="J16" s="242"/>
      <c r="K16" s="242">
        <v>0</v>
      </c>
      <c r="L16" s="242">
        <v>0</v>
      </c>
      <c r="M16" s="242">
        <f t="shared" si="2"/>
        <v>1197.4100000000001</v>
      </c>
      <c r="N16" s="242">
        <v>1197.4100000000001</v>
      </c>
      <c r="O16" s="242"/>
      <c r="P16" s="242">
        <v>0</v>
      </c>
      <c r="Q16" s="242">
        <v>0</v>
      </c>
      <c r="R16" s="242"/>
    </row>
    <row r="17" spans="1:18" ht="62.4" x14ac:dyDescent="0.3">
      <c r="A17" s="186" t="str">
        <f>[1]gốc!B62</f>
        <v>DA3</v>
      </c>
      <c r="B17" s="186" t="e">
        <f>[1]gốc!C62</f>
        <v>#REF!</v>
      </c>
      <c r="C17" s="186" t="e">
        <f>[1]gốc!D62</f>
        <v>#REF!</v>
      </c>
      <c r="D17" s="7" t="s">
        <v>424</v>
      </c>
      <c r="E17" s="269" t="s">
        <v>501</v>
      </c>
      <c r="F17" s="9" t="s">
        <v>672</v>
      </c>
      <c r="G17" s="7"/>
      <c r="H17" s="241">
        <f>H18+H25</f>
        <v>210217</v>
      </c>
      <c r="I17" s="241">
        <f t="shared" ref="I17:Q17" si="4">I18+I25</f>
        <v>143301</v>
      </c>
      <c r="J17" s="241">
        <f t="shared" si="4"/>
        <v>0</v>
      </c>
      <c r="K17" s="241">
        <f t="shared" si="4"/>
        <v>20876</v>
      </c>
      <c r="L17" s="241">
        <f t="shared" si="4"/>
        <v>46040</v>
      </c>
      <c r="M17" s="241">
        <f t="shared" si="4"/>
        <v>5337.5</v>
      </c>
      <c r="N17" s="241">
        <f t="shared" si="4"/>
        <v>4297.5</v>
      </c>
      <c r="O17" s="241"/>
      <c r="P17" s="241">
        <f t="shared" si="4"/>
        <v>0</v>
      </c>
      <c r="Q17" s="241">
        <f t="shared" si="4"/>
        <v>1040</v>
      </c>
      <c r="R17" s="241"/>
    </row>
    <row r="18" spans="1:18" s="189" customFormat="1" ht="48.6" x14ac:dyDescent="0.35">
      <c r="A18" s="244" t="str">
        <f>[1]gốc!B63</f>
        <v>DA3</v>
      </c>
      <c r="B18" s="244" t="e">
        <f>[1]gốc!C63</f>
        <v>#REF!</v>
      </c>
      <c r="C18" s="244" t="e">
        <f>[1]gốc!D63</f>
        <v>#REF!</v>
      </c>
      <c r="D18" s="245">
        <v>1</v>
      </c>
      <c r="E18" s="246" t="s">
        <v>502</v>
      </c>
      <c r="F18" s="270"/>
      <c r="G18" s="245" t="s">
        <v>494</v>
      </c>
      <c r="H18" s="243">
        <f>SUM(H19:H24)</f>
        <v>90281</v>
      </c>
      <c r="I18" s="243">
        <f t="shared" ref="I18:Q18" si="5">SUM(I19:I24)</f>
        <v>66601</v>
      </c>
      <c r="J18" s="243">
        <f t="shared" si="5"/>
        <v>0</v>
      </c>
      <c r="K18" s="243">
        <f t="shared" si="5"/>
        <v>17280</v>
      </c>
      <c r="L18" s="243">
        <f t="shared" si="5"/>
        <v>6400</v>
      </c>
      <c r="M18" s="243">
        <f t="shared" si="5"/>
        <v>1717.4</v>
      </c>
      <c r="N18" s="243">
        <f t="shared" si="5"/>
        <v>1717.4</v>
      </c>
      <c r="O18" s="243">
        <f t="shared" si="5"/>
        <v>0</v>
      </c>
      <c r="P18" s="243">
        <f t="shared" si="5"/>
        <v>0</v>
      </c>
      <c r="Q18" s="243">
        <f t="shared" si="5"/>
        <v>0</v>
      </c>
      <c r="R18" s="243"/>
    </row>
    <row r="19" spans="1:18" ht="46.8" x14ac:dyDescent="0.3">
      <c r="A19" s="186" t="str">
        <f>[1]gốc!B64</f>
        <v>DA3</v>
      </c>
      <c r="B19" s="186" t="e">
        <f>[1]gốc!C64</f>
        <v>#REF!</v>
      </c>
      <c r="C19" s="186" t="e">
        <f>[1]gốc!D64</f>
        <v>#REF!</v>
      </c>
      <c r="D19" s="12" t="s">
        <v>45</v>
      </c>
      <c r="E19" s="253" t="s">
        <v>503</v>
      </c>
      <c r="F19" s="254"/>
      <c r="G19" s="12"/>
      <c r="H19" s="242">
        <f t="shared" si="1"/>
        <v>4120</v>
      </c>
      <c r="I19" s="242">
        <v>4120</v>
      </c>
      <c r="J19" s="242"/>
      <c r="K19" s="242">
        <v>0</v>
      </c>
      <c r="L19" s="242">
        <v>0</v>
      </c>
      <c r="M19" s="242">
        <f t="shared" si="2"/>
        <v>1717.4</v>
      </c>
      <c r="N19" s="242">
        <v>1717.4</v>
      </c>
      <c r="O19" s="242">
        <v>0</v>
      </c>
      <c r="P19" s="242">
        <v>0</v>
      </c>
      <c r="Q19" s="242">
        <v>0</v>
      </c>
      <c r="R19" s="242"/>
    </row>
    <row r="20" spans="1:18" ht="46.8" x14ac:dyDescent="0.3">
      <c r="A20" s="186" t="str">
        <f>[1]gốc!B65</f>
        <v>DA3</v>
      </c>
      <c r="B20" s="186" t="e">
        <f>[1]gốc!C65</f>
        <v>#REF!</v>
      </c>
      <c r="C20" s="186" t="e">
        <f>[1]gốc!D65</f>
        <v>#REF!</v>
      </c>
      <c r="D20" s="12" t="s">
        <v>45</v>
      </c>
      <c r="E20" s="253" t="s">
        <v>504</v>
      </c>
      <c r="F20" s="254"/>
      <c r="G20" s="12"/>
      <c r="H20" s="242">
        <f t="shared" si="1"/>
        <v>6592</v>
      </c>
      <c r="I20" s="242">
        <v>6592</v>
      </c>
      <c r="J20" s="242"/>
      <c r="K20" s="242">
        <v>0</v>
      </c>
      <c r="L20" s="242">
        <v>0</v>
      </c>
      <c r="M20" s="242">
        <f t="shared" si="2"/>
        <v>0</v>
      </c>
      <c r="N20" s="242">
        <v>0</v>
      </c>
      <c r="O20" s="242">
        <v>0</v>
      </c>
      <c r="P20" s="242">
        <v>0</v>
      </c>
      <c r="Q20" s="242">
        <v>0</v>
      </c>
      <c r="R20" s="242"/>
    </row>
    <row r="21" spans="1:18" ht="31.2" x14ac:dyDescent="0.3">
      <c r="A21" s="186" t="str">
        <f>[1]gốc!B66</f>
        <v>DA3</v>
      </c>
      <c r="B21" s="186" t="e">
        <f>[1]gốc!C66</f>
        <v>#REF!</v>
      </c>
      <c r="C21" s="186" t="e">
        <f>[1]gốc!D66</f>
        <v>#REF!</v>
      </c>
      <c r="D21" s="12" t="s">
        <v>45</v>
      </c>
      <c r="E21" s="253" t="s">
        <v>505</v>
      </c>
      <c r="F21" s="254"/>
      <c r="G21" s="12"/>
      <c r="H21" s="242">
        <f t="shared" si="1"/>
        <v>7872</v>
      </c>
      <c r="I21" s="242">
        <f>7872-1280</f>
        <v>6592</v>
      </c>
      <c r="J21" s="242"/>
      <c r="K21" s="242">
        <v>1280</v>
      </c>
      <c r="L21" s="242">
        <v>0</v>
      </c>
      <c r="M21" s="242">
        <f t="shared" si="2"/>
        <v>0</v>
      </c>
      <c r="N21" s="242">
        <v>0</v>
      </c>
      <c r="O21" s="242">
        <v>0</v>
      </c>
      <c r="P21" s="242">
        <v>0</v>
      </c>
      <c r="Q21" s="242">
        <v>0</v>
      </c>
      <c r="R21" s="242"/>
    </row>
    <row r="22" spans="1:18" ht="46.8" x14ac:dyDescent="0.3">
      <c r="A22" s="186" t="str">
        <f>[1]gốc!B67</f>
        <v>DA3</v>
      </c>
      <c r="B22" s="186" t="e">
        <f>[1]gốc!C67</f>
        <v>#REF!</v>
      </c>
      <c r="C22" s="186" t="e">
        <f>[1]gốc!D67</f>
        <v>#REF!</v>
      </c>
      <c r="D22" s="12" t="s">
        <v>45</v>
      </c>
      <c r="E22" s="253" t="s">
        <v>506</v>
      </c>
      <c r="F22" s="254"/>
      <c r="G22" s="12"/>
      <c r="H22" s="242">
        <f t="shared" si="1"/>
        <v>55360</v>
      </c>
      <c r="I22" s="242">
        <v>32960</v>
      </c>
      <c r="J22" s="242"/>
      <c r="K22" s="242">
        <v>16000</v>
      </c>
      <c r="L22" s="242">
        <v>6400</v>
      </c>
      <c r="M22" s="242">
        <f t="shared" si="2"/>
        <v>0</v>
      </c>
      <c r="N22" s="242">
        <v>0</v>
      </c>
      <c r="O22" s="242">
        <v>0</v>
      </c>
      <c r="P22" s="242">
        <v>0</v>
      </c>
      <c r="Q22" s="242">
        <v>0</v>
      </c>
      <c r="R22" s="242"/>
    </row>
    <row r="23" spans="1:18" ht="15.6" x14ac:dyDescent="0.3">
      <c r="A23" s="186" t="str">
        <f>[1]gốc!B68</f>
        <v>DA3</v>
      </c>
      <c r="B23" s="186" t="e">
        <f>[1]gốc!C68</f>
        <v>#REF!</v>
      </c>
      <c r="C23" s="186" t="e">
        <f>[1]gốc!D68</f>
        <v>#REF!</v>
      </c>
      <c r="D23" s="12" t="s">
        <v>45</v>
      </c>
      <c r="E23" s="253" t="s">
        <v>507</v>
      </c>
      <c r="F23" s="254"/>
      <c r="G23" s="12"/>
      <c r="H23" s="242">
        <f t="shared" si="1"/>
        <v>2472</v>
      </c>
      <c r="I23" s="242">
        <v>2472</v>
      </c>
      <c r="J23" s="242"/>
      <c r="K23" s="242"/>
      <c r="L23" s="242">
        <v>0</v>
      </c>
      <c r="M23" s="242">
        <f t="shared" si="2"/>
        <v>0</v>
      </c>
      <c r="N23" s="242">
        <v>0</v>
      </c>
      <c r="O23" s="242">
        <v>0</v>
      </c>
      <c r="P23" s="242">
        <v>0</v>
      </c>
      <c r="Q23" s="242">
        <v>0</v>
      </c>
      <c r="R23" s="242"/>
    </row>
    <row r="24" spans="1:18" ht="46.8" x14ac:dyDescent="0.3">
      <c r="A24" s="186" t="str">
        <f>[1]gốc!B69</f>
        <v>DA3</v>
      </c>
      <c r="B24" s="186" t="e">
        <f>[1]gốc!C69</f>
        <v>#REF!</v>
      </c>
      <c r="C24" s="186" t="e">
        <f>[1]gốc!D69</f>
        <v>#REF!</v>
      </c>
      <c r="D24" s="12" t="s">
        <v>45</v>
      </c>
      <c r="E24" s="253" t="s">
        <v>508</v>
      </c>
      <c r="F24" s="254"/>
      <c r="G24" s="12"/>
      <c r="H24" s="242">
        <f t="shared" si="1"/>
        <v>13865</v>
      </c>
      <c r="I24" s="242">
        <v>13865</v>
      </c>
      <c r="J24" s="242"/>
      <c r="K24" s="242">
        <v>0</v>
      </c>
      <c r="L24" s="242">
        <v>0</v>
      </c>
      <c r="M24" s="242">
        <f t="shared" si="2"/>
        <v>0</v>
      </c>
      <c r="N24" s="242">
        <v>0</v>
      </c>
      <c r="O24" s="242">
        <v>0</v>
      </c>
      <c r="P24" s="242">
        <v>0</v>
      </c>
      <c r="Q24" s="242">
        <v>0</v>
      </c>
      <c r="R24" s="242"/>
    </row>
    <row r="25" spans="1:18" s="189" customFormat="1" ht="97.2" x14ac:dyDescent="0.35">
      <c r="A25" s="244" t="str">
        <f>[1]gốc!B70</f>
        <v>DA3</v>
      </c>
      <c r="B25" s="244" t="e">
        <f>[1]gốc!C70</f>
        <v>#REF!</v>
      </c>
      <c r="C25" s="244" t="e">
        <f>[1]gốc!D70</f>
        <v>#REF!</v>
      </c>
      <c r="D25" s="245">
        <v>2</v>
      </c>
      <c r="E25" s="246" t="s">
        <v>509</v>
      </c>
      <c r="F25" s="9" t="s">
        <v>411</v>
      </c>
      <c r="G25" s="245"/>
      <c r="H25" s="243">
        <f>H26+H37+H41</f>
        <v>119936</v>
      </c>
      <c r="I25" s="243">
        <f t="shared" ref="I25:Q25" si="6">I26+I37+I41</f>
        <v>76700</v>
      </c>
      <c r="J25" s="243">
        <f t="shared" si="6"/>
        <v>0</v>
      </c>
      <c r="K25" s="243">
        <f t="shared" si="6"/>
        <v>3596</v>
      </c>
      <c r="L25" s="243">
        <f t="shared" si="6"/>
        <v>39640</v>
      </c>
      <c r="M25" s="243">
        <f t="shared" si="6"/>
        <v>3620.1</v>
      </c>
      <c r="N25" s="243">
        <f t="shared" si="6"/>
        <v>2580.1</v>
      </c>
      <c r="O25" s="243">
        <f t="shared" si="6"/>
        <v>0</v>
      </c>
      <c r="P25" s="243">
        <f t="shared" si="6"/>
        <v>0</v>
      </c>
      <c r="Q25" s="243">
        <f t="shared" si="6"/>
        <v>1040</v>
      </c>
      <c r="R25" s="243"/>
    </row>
    <row r="26" spans="1:18" s="190" customFormat="1" ht="31.2" x14ac:dyDescent="0.3">
      <c r="A26" s="247" t="str">
        <f>[1]gốc!B71</f>
        <v>DA3</v>
      </c>
      <c r="B26" s="247" t="e">
        <f>[1]gốc!C71</f>
        <v>#REF!</v>
      </c>
      <c r="C26" s="247" t="e">
        <f>[1]gốc!D71</f>
        <v>#REF!</v>
      </c>
      <c r="D26" s="248" t="s">
        <v>510</v>
      </c>
      <c r="E26" s="249" t="s">
        <v>511</v>
      </c>
      <c r="F26" s="250"/>
      <c r="G26" s="248" t="s">
        <v>494</v>
      </c>
      <c r="H26" s="251">
        <f>SUM(H27:H36)</f>
        <v>100996</v>
      </c>
      <c r="I26" s="251">
        <f t="shared" ref="I26:Q26" si="7">SUM(I27:I36)</f>
        <v>63160</v>
      </c>
      <c r="J26" s="251">
        <f t="shared" si="7"/>
        <v>0</v>
      </c>
      <c r="K26" s="251">
        <f t="shared" si="7"/>
        <v>836</v>
      </c>
      <c r="L26" s="251">
        <f t="shared" si="7"/>
        <v>37000</v>
      </c>
      <c r="M26" s="251">
        <f t="shared" si="7"/>
        <v>3620.1</v>
      </c>
      <c r="N26" s="251">
        <f t="shared" si="7"/>
        <v>2580.1</v>
      </c>
      <c r="O26" s="251">
        <f t="shared" si="7"/>
        <v>0</v>
      </c>
      <c r="P26" s="251">
        <f t="shared" si="7"/>
        <v>0</v>
      </c>
      <c r="Q26" s="251">
        <f t="shared" si="7"/>
        <v>1040</v>
      </c>
      <c r="R26" s="252"/>
    </row>
    <row r="27" spans="1:18" ht="31.2" x14ac:dyDescent="0.3">
      <c r="A27" s="186" t="str">
        <f>[1]gốc!B72</f>
        <v>DA3</v>
      </c>
      <c r="B27" s="186" t="e">
        <f>[1]gốc!C72</f>
        <v>#REF!</v>
      </c>
      <c r="C27" s="186" t="e">
        <f>[1]gốc!D72</f>
        <v>#REF!</v>
      </c>
      <c r="D27" s="12" t="s">
        <v>45</v>
      </c>
      <c r="E27" s="253" t="s">
        <v>512</v>
      </c>
      <c r="F27" s="254"/>
      <c r="G27" s="12"/>
      <c r="H27" s="242">
        <f t="shared" si="1"/>
        <v>9000</v>
      </c>
      <c r="I27" s="242">
        <v>5400</v>
      </c>
      <c r="J27" s="242"/>
      <c r="K27" s="242">
        <v>0</v>
      </c>
      <c r="L27" s="242">
        <v>3600</v>
      </c>
      <c r="M27" s="242">
        <f t="shared" si="2"/>
        <v>0</v>
      </c>
      <c r="N27" s="242"/>
      <c r="O27" s="242"/>
      <c r="P27" s="242">
        <v>0</v>
      </c>
      <c r="Q27" s="242"/>
      <c r="R27" s="252"/>
    </row>
    <row r="28" spans="1:18" ht="31.2" x14ac:dyDescent="0.3">
      <c r="A28" s="186" t="str">
        <f>[1]gốc!B73</f>
        <v>DA3</v>
      </c>
      <c r="B28" s="186" t="e">
        <f>[1]gốc!C73</f>
        <v>#REF!</v>
      </c>
      <c r="C28" s="186" t="e">
        <f>[1]gốc!D73</f>
        <v>#REF!</v>
      </c>
      <c r="D28" s="12" t="s">
        <v>45</v>
      </c>
      <c r="E28" s="253" t="s">
        <v>513</v>
      </c>
      <c r="F28" s="254"/>
      <c r="G28" s="12"/>
      <c r="H28" s="242">
        <f t="shared" si="1"/>
        <v>9200</v>
      </c>
      <c r="I28" s="242">
        <v>5400</v>
      </c>
      <c r="J28" s="242"/>
      <c r="K28" s="242">
        <v>0</v>
      </c>
      <c r="L28" s="242">
        <v>3800</v>
      </c>
      <c r="M28" s="242">
        <f t="shared" si="2"/>
        <v>0</v>
      </c>
      <c r="N28" s="242"/>
      <c r="O28" s="242"/>
      <c r="P28" s="242">
        <v>0</v>
      </c>
      <c r="Q28" s="242"/>
      <c r="R28" s="252"/>
    </row>
    <row r="29" spans="1:18" ht="46.8" x14ac:dyDescent="0.3">
      <c r="A29" s="186" t="str">
        <f>[1]gốc!B74</f>
        <v>DA3</v>
      </c>
      <c r="B29" s="186" t="e">
        <f>[1]gốc!C74</f>
        <v>#REF!</v>
      </c>
      <c r="C29" s="186" t="e">
        <f>[1]gốc!D74</f>
        <v>#REF!</v>
      </c>
      <c r="D29" s="12" t="s">
        <v>45</v>
      </c>
      <c r="E29" s="253" t="s">
        <v>514</v>
      </c>
      <c r="F29" s="254"/>
      <c r="G29" s="12"/>
      <c r="H29" s="242">
        <f t="shared" si="1"/>
        <v>13125</v>
      </c>
      <c r="I29" s="242">
        <v>7875</v>
      </c>
      <c r="J29" s="242"/>
      <c r="K29" s="242">
        <v>0</v>
      </c>
      <c r="L29" s="242">
        <v>5250</v>
      </c>
      <c r="M29" s="242">
        <f t="shared" si="2"/>
        <v>350</v>
      </c>
      <c r="N29" s="242">
        <v>200</v>
      </c>
      <c r="O29" s="242"/>
      <c r="P29" s="242">
        <v>0</v>
      </c>
      <c r="Q29" s="242">
        <v>150</v>
      </c>
      <c r="R29" s="252"/>
    </row>
    <row r="30" spans="1:18" ht="31.2" x14ac:dyDescent="0.3">
      <c r="A30" s="186" t="str">
        <f>[1]gốc!B75</f>
        <v>DA3</v>
      </c>
      <c r="B30" s="186" t="e">
        <f>[1]gốc!C75</f>
        <v>#REF!</v>
      </c>
      <c r="C30" s="186" t="e">
        <f>[1]gốc!D75</f>
        <v>#REF!</v>
      </c>
      <c r="D30" s="12" t="s">
        <v>45</v>
      </c>
      <c r="E30" s="253" t="s">
        <v>515</v>
      </c>
      <c r="F30" s="254"/>
      <c r="G30" s="12"/>
      <c r="H30" s="242">
        <f t="shared" si="1"/>
        <v>7500</v>
      </c>
      <c r="I30" s="242">
        <v>4500</v>
      </c>
      <c r="J30" s="242"/>
      <c r="K30" s="242">
        <v>0</v>
      </c>
      <c r="L30" s="242">
        <v>3000</v>
      </c>
      <c r="M30" s="242">
        <f t="shared" si="2"/>
        <v>0</v>
      </c>
      <c r="N30" s="242"/>
      <c r="O30" s="242"/>
      <c r="P30" s="242">
        <v>0</v>
      </c>
      <c r="Q30" s="242"/>
      <c r="R30" s="252"/>
    </row>
    <row r="31" spans="1:18" ht="46.8" x14ac:dyDescent="0.3">
      <c r="A31" s="186" t="str">
        <f>[1]gốc!B76</f>
        <v>DA3</v>
      </c>
      <c r="B31" s="186" t="e">
        <f>[1]gốc!C76</f>
        <v>#REF!</v>
      </c>
      <c r="C31" s="186" t="e">
        <f>[1]gốc!D76</f>
        <v>#REF!</v>
      </c>
      <c r="D31" s="12" t="s">
        <v>45</v>
      </c>
      <c r="E31" s="253" t="s">
        <v>516</v>
      </c>
      <c r="F31" s="254"/>
      <c r="G31" s="12"/>
      <c r="H31" s="242">
        <f t="shared" si="1"/>
        <v>13125</v>
      </c>
      <c r="I31" s="242">
        <v>7875</v>
      </c>
      <c r="J31" s="242"/>
      <c r="K31" s="242">
        <v>0</v>
      </c>
      <c r="L31" s="242">
        <v>5250</v>
      </c>
      <c r="M31" s="242">
        <f t="shared" si="2"/>
        <v>350</v>
      </c>
      <c r="N31" s="242">
        <v>200</v>
      </c>
      <c r="O31" s="242"/>
      <c r="P31" s="242">
        <v>0</v>
      </c>
      <c r="Q31" s="242">
        <v>150</v>
      </c>
      <c r="R31" s="252"/>
    </row>
    <row r="32" spans="1:18" ht="46.8" x14ac:dyDescent="0.3">
      <c r="A32" s="186" t="str">
        <f>[1]gốc!B77</f>
        <v>DA3</v>
      </c>
      <c r="B32" s="186" t="e">
        <f>[1]gốc!C77</f>
        <v>#REF!</v>
      </c>
      <c r="C32" s="186" t="e">
        <f>[1]gốc!D77</f>
        <v>#REF!</v>
      </c>
      <c r="D32" s="12" t="s">
        <v>45</v>
      </c>
      <c r="E32" s="253" t="s">
        <v>517</v>
      </c>
      <c r="F32" s="254"/>
      <c r="G32" s="12"/>
      <c r="H32" s="242">
        <f t="shared" si="1"/>
        <v>5250</v>
      </c>
      <c r="I32" s="242">
        <v>3150</v>
      </c>
      <c r="J32" s="242"/>
      <c r="K32" s="242">
        <v>0</v>
      </c>
      <c r="L32" s="242">
        <v>2100</v>
      </c>
      <c r="M32" s="242">
        <f t="shared" si="2"/>
        <v>216</v>
      </c>
      <c r="N32" s="242">
        <v>216</v>
      </c>
      <c r="O32" s="242"/>
      <c r="P32" s="242">
        <v>0</v>
      </c>
      <c r="Q32" s="242"/>
      <c r="R32" s="252"/>
    </row>
    <row r="33" spans="1:18" ht="46.8" x14ac:dyDescent="0.3">
      <c r="A33" s="186" t="str">
        <f>[1]gốc!B78</f>
        <v>DA3</v>
      </c>
      <c r="B33" s="186" t="e">
        <f>[1]gốc!C78</f>
        <v>#REF!</v>
      </c>
      <c r="C33" s="186" t="e">
        <f>[1]gốc!D78</f>
        <v>#REF!</v>
      </c>
      <c r="D33" s="12" t="s">
        <v>45</v>
      </c>
      <c r="E33" s="253" t="s">
        <v>518</v>
      </c>
      <c r="F33" s="254"/>
      <c r="G33" s="12"/>
      <c r="H33" s="242">
        <f t="shared" si="1"/>
        <v>5940</v>
      </c>
      <c r="I33" s="242">
        <v>5400</v>
      </c>
      <c r="J33" s="242"/>
      <c r="K33" s="242">
        <v>540</v>
      </c>
      <c r="L33" s="242">
        <v>0</v>
      </c>
      <c r="M33" s="242">
        <f t="shared" si="2"/>
        <v>0</v>
      </c>
      <c r="N33" s="242"/>
      <c r="O33" s="242"/>
      <c r="P33" s="242"/>
      <c r="Q33" s="242">
        <v>0</v>
      </c>
      <c r="R33" s="242"/>
    </row>
    <row r="34" spans="1:18" ht="46.8" x14ac:dyDescent="0.3">
      <c r="A34" s="186" t="str">
        <f>[1]gốc!B79</f>
        <v>DA3</v>
      </c>
      <c r="B34" s="186" t="e">
        <f>[1]gốc!C79</f>
        <v>#REF!</v>
      </c>
      <c r="C34" s="186" t="e">
        <f>[1]gốc!D79</f>
        <v>#REF!</v>
      </c>
      <c r="D34" s="12" t="s">
        <v>45</v>
      </c>
      <c r="E34" s="253" t="s">
        <v>519</v>
      </c>
      <c r="F34" s="254"/>
      <c r="G34" s="12"/>
      <c r="H34" s="242">
        <f t="shared" si="1"/>
        <v>2376</v>
      </c>
      <c r="I34" s="242">
        <v>2160</v>
      </c>
      <c r="J34" s="242"/>
      <c r="K34" s="242">
        <v>216</v>
      </c>
      <c r="L34" s="242">
        <v>0</v>
      </c>
      <c r="M34" s="242">
        <f t="shared" si="2"/>
        <v>0</v>
      </c>
      <c r="N34" s="242"/>
      <c r="O34" s="242"/>
      <c r="P34" s="242"/>
      <c r="Q34" s="242">
        <v>0</v>
      </c>
      <c r="R34" s="242"/>
    </row>
    <row r="35" spans="1:18" ht="97.2" customHeight="1" x14ac:dyDescent="0.3">
      <c r="A35" s="186"/>
      <c r="B35" s="186"/>
      <c r="C35" s="186"/>
      <c r="D35" s="12" t="s">
        <v>45</v>
      </c>
      <c r="E35" s="253" t="s">
        <v>674</v>
      </c>
      <c r="F35" s="228" t="s">
        <v>673</v>
      </c>
      <c r="G35" s="12"/>
      <c r="H35" s="242">
        <f t="shared" si="1"/>
        <v>34600</v>
      </c>
      <c r="I35" s="242">
        <v>20600</v>
      </c>
      <c r="J35" s="242"/>
      <c r="K35" s="242"/>
      <c r="L35" s="242">
        <v>14000</v>
      </c>
      <c r="M35" s="242">
        <f t="shared" si="2"/>
        <v>2544.1</v>
      </c>
      <c r="N35" s="242">
        <v>1844.1</v>
      </c>
      <c r="O35" s="242"/>
      <c r="P35" s="242"/>
      <c r="Q35" s="242">
        <v>700</v>
      </c>
      <c r="R35" s="242"/>
    </row>
    <row r="36" spans="1:18" ht="31.2" x14ac:dyDescent="0.3">
      <c r="A36" s="186" t="str">
        <f>[1]gốc!B80</f>
        <v>DA3</v>
      </c>
      <c r="B36" s="186" t="e">
        <f>[1]gốc!C80</f>
        <v>#REF!</v>
      </c>
      <c r="C36" s="186" t="e">
        <f>[1]gốc!D80</f>
        <v>#REF!</v>
      </c>
      <c r="D36" s="12" t="s">
        <v>45</v>
      </c>
      <c r="E36" s="253" t="s">
        <v>520</v>
      </c>
      <c r="F36" s="254"/>
      <c r="G36" s="12"/>
      <c r="H36" s="242">
        <f t="shared" si="1"/>
        <v>880</v>
      </c>
      <c r="I36" s="242">
        <v>800</v>
      </c>
      <c r="J36" s="242"/>
      <c r="K36" s="242">
        <v>80</v>
      </c>
      <c r="L36" s="242">
        <v>0</v>
      </c>
      <c r="M36" s="242">
        <f t="shared" si="2"/>
        <v>160</v>
      </c>
      <c r="N36" s="242">
        <v>120</v>
      </c>
      <c r="O36" s="242"/>
      <c r="P36" s="242"/>
      <c r="Q36" s="242">
        <v>40</v>
      </c>
      <c r="R36" s="242"/>
    </row>
    <row r="37" spans="1:18" s="190" customFormat="1" ht="31.2" x14ac:dyDescent="0.3">
      <c r="A37" s="247" t="str">
        <f>[1]gốc!B81</f>
        <v>DA3</v>
      </c>
      <c r="B37" s="247" t="e">
        <f>[1]gốc!C81</f>
        <v>#REF!</v>
      </c>
      <c r="C37" s="247" t="e">
        <f>[1]gốc!D81</f>
        <v>#REF!</v>
      </c>
      <c r="D37" s="248" t="s">
        <v>521</v>
      </c>
      <c r="E37" s="249" t="s">
        <v>522</v>
      </c>
      <c r="F37" s="250"/>
      <c r="G37" s="248" t="s">
        <v>494</v>
      </c>
      <c r="H37" s="251">
        <f>SUM(H38:H40)</f>
        <v>14240</v>
      </c>
      <c r="I37" s="251">
        <f t="shared" ref="I37:Q37" si="8">SUM(I38:I40)</f>
        <v>9840</v>
      </c>
      <c r="J37" s="251">
        <f t="shared" si="8"/>
        <v>0</v>
      </c>
      <c r="K37" s="251">
        <f t="shared" si="8"/>
        <v>1760</v>
      </c>
      <c r="L37" s="251">
        <f t="shared" si="8"/>
        <v>2640</v>
      </c>
      <c r="M37" s="251">
        <f t="shared" si="8"/>
        <v>0</v>
      </c>
      <c r="N37" s="251">
        <f t="shared" si="8"/>
        <v>0</v>
      </c>
      <c r="O37" s="251">
        <f t="shared" si="8"/>
        <v>0</v>
      </c>
      <c r="P37" s="251">
        <f t="shared" si="8"/>
        <v>0</v>
      </c>
      <c r="Q37" s="251">
        <f t="shared" si="8"/>
        <v>0</v>
      </c>
      <c r="R37" s="251"/>
    </row>
    <row r="38" spans="1:18" ht="31.2" x14ac:dyDescent="0.3">
      <c r="A38" s="186" t="str">
        <f>[1]gốc!B82</f>
        <v>DA3</v>
      </c>
      <c r="B38" s="186" t="e">
        <f>[1]gốc!C82</f>
        <v>#REF!</v>
      </c>
      <c r="C38" s="186" t="e">
        <f>[1]gốc!D82</f>
        <v>#REF!</v>
      </c>
      <c r="D38" s="12" t="s">
        <v>45</v>
      </c>
      <c r="E38" s="253" t="s">
        <v>523</v>
      </c>
      <c r="F38" s="254"/>
      <c r="G38" s="12"/>
      <c r="H38" s="242">
        <f t="shared" si="1"/>
        <v>9062</v>
      </c>
      <c r="I38" s="242">
        <v>6262</v>
      </c>
      <c r="J38" s="242"/>
      <c r="K38" s="242">
        <v>1120</v>
      </c>
      <c r="L38" s="242">
        <v>1680</v>
      </c>
      <c r="M38" s="242">
        <f t="shared" si="2"/>
        <v>0</v>
      </c>
      <c r="N38" s="242"/>
      <c r="O38" s="242"/>
      <c r="P38" s="242"/>
      <c r="Q38" s="242"/>
      <c r="R38" s="242"/>
    </row>
    <row r="39" spans="1:18" ht="46.8" x14ac:dyDescent="0.3">
      <c r="A39" s="186" t="str">
        <f>[1]gốc!B83</f>
        <v>DA3</v>
      </c>
      <c r="B39" s="186" t="e">
        <f>[1]gốc!C83</f>
        <v>#REF!</v>
      </c>
      <c r="C39" s="186" t="e">
        <f>[1]gốc!D83</f>
        <v>#REF!</v>
      </c>
      <c r="D39" s="12" t="s">
        <v>45</v>
      </c>
      <c r="E39" s="253" t="s">
        <v>524</v>
      </c>
      <c r="F39" s="254"/>
      <c r="G39" s="12"/>
      <c r="H39" s="242">
        <f t="shared" si="1"/>
        <v>3107</v>
      </c>
      <c r="I39" s="242">
        <v>2147</v>
      </c>
      <c r="J39" s="242"/>
      <c r="K39" s="242">
        <v>384</v>
      </c>
      <c r="L39" s="242">
        <v>576</v>
      </c>
      <c r="M39" s="242">
        <f t="shared" si="2"/>
        <v>0</v>
      </c>
      <c r="N39" s="242"/>
      <c r="O39" s="242"/>
      <c r="P39" s="242"/>
      <c r="Q39" s="242"/>
      <c r="R39" s="242"/>
    </row>
    <row r="40" spans="1:18" ht="31.2" x14ac:dyDescent="0.3">
      <c r="A40" s="186" t="str">
        <f>[1]gốc!B84</f>
        <v>DA3</v>
      </c>
      <c r="B40" s="186" t="e">
        <f>[1]gốc!C84</f>
        <v>#REF!</v>
      </c>
      <c r="C40" s="186" t="e">
        <f>[1]gốc!D84</f>
        <v>#REF!</v>
      </c>
      <c r="D40" s="12" t="s">
        <v>45</v>
      </c>
      <c r="E40" s="253" t="s">
        <v>525</v>
      </c>
      <c r="F40" s="254"/>
      <c r="G40" s="12"/>
      <c r="H40" s="242">
        <f t="shared" si="1"/>
        <v>2071</v>
      </c>
      <c r="I40" s="242">
        <v>1431</v>
      </c>
      <c r="J40" s="242"/>
      <c r="K40" s="242">
        <v>256</v>
      </c>
      <c r="L40" s="242">
        <v>384</v>
      </c>
      <c r="M40" s="242">
        <f t="shared" si="2"/>
        <v>0</v>
      </c>
      <c r="N40" s="242"/>
      <c r="O40" s="242"/>
      <c r="P40" s="242"/>
      <c r="Q40" s="242"/>
      <c r="R40" s="242"/>
    </row>
    <row r="41" spans="1:18" s="190" customFormat="1" ht="46.8" x14ac:dyDescent="0.3">
      <c r="A41" s="247" t="str">
        <f>[1]gốc!B85</f>
        <v>DA3</v>
      </c>
      <c r="B41" s="247" t="e">
        <f>[1]gốc!C85</f>
        <v>#REF!</v>
      </c>
      <c r="C41" s="247" t="e">
        <f>[1]gốc!D85</f>
        <v>#REF!</v>
      </c>
      <c r="D41" s="248" t="s">
        <v>526</v>
      </c>
      <c r="E41" s="249" t="s">
        <v>527</v>
      </c>
      <c r="F41" s="250"/>
      <c r="G41" s="248" t="s">
        <v>494</v>
      </c>
      <c r="H41" s="251">
        <f>SUM(H42:H44)</f>
        <v>4700</v>
      </c>
      <c r="I41" s="251">
        <f t="shared" ref="I41:Q41" si="9">SUM(I42:I44)</f>
        <v>3700</v>
      </c>
      <c r="J41" s="251">
        <f t="shared" si="9"/>
        <v>0</v>
      </c>
      <c r="K41" s="251">
        <f t="shared" si="9"/>
        <v>1000</v>
      </c>
      <c r="L41" s="251">
        <f t="shared" si="9"/>
        <v>0</v>
      </c>
      <c r="M41" s="251">
        <f t="shared" si="9"/>
        <v>0</v>
      </c>
      <c r="N41" s="251">
        <f t="shared" si="9"/>
        <v>0</v>
      </c>
      <c r="O41" s="251">
        <f t="shared" si="9"/>
        <v>0</v>
      </c>
      <c r="P41" s="251">
        <f t="shared" si="9"/>
        <v>0</v>
      </c>
      <c r="Q41" s="251">
        <f t="shared" si="9"/>
        <v>0</v>
      </c>
      <c r="R41" s="251"/>
    </row>
    <row r="42" spans="1:18" ht="15.6" x14ac:dyDescent="0.3">
      <c r="A42" s="186" t="str">
        <f>[1]gốc!B86</f>
        <v>DA3</v>
      </c>
      <c r="B42" s="186" t="e">
        <f>[1]gốc!C86</f>
        <v>#REF!</v>
      </c>
      <c r="C42" s="186" t="e">
        <f>[1]gốc!D86</f>
        <v>#REF!</v>
      </c>
      <c r="D42" s="12" t="s">
        <v>45</v>
      </c>
      <c r="E42" s="253" t="s">
        <v>528</v>
      </c>
      <c r="F42" s="254"/>
      <c r="G42" s="12"/>
      <c r="H42" s="242">
        <f t="shared" si="1"/>
        <v>2000</v>
      </c>
      <c r="I42" s="242">
        <v>1000</v>
      </c>
      <c r="J42" s="242"/>
      <c r="K42" s="242">
        <v>1000</v>
      </c>
      <c r="L42" s="242">
        <v>0</v>
      </c>
      <c r="M42" s="242">
        <f t="shared" si="2"/>
        <v>0</v>
      </c>
      <c r="N42" s="242">
        <v>0</v>
      </c>
      <c r="O42" s="242">
        <v>0</v>
      </c>
      <c r="P42" s="242">
        <v>0</v>
      </c>
      <c r="Q42" s="242">
        <v>0</v>
      </c>
      <c r="R42" s="242"/>
    </row>
    <row r="43" spans="1:18" ht="15.6" x14ac:dyDescent="0.3">
      <c r="A43" s="186" t="str">
        <f>[1]gốc!B87</f>
        <v>DA3</v>
      </c>
      <c r="B43" s="186" t="e">
        <f>[1]gốc!C87</f>
        <v>#REF!</v>
      </c>
      <c r="C43" s="186" t="e">
        <f>[1]gốc!D87</f>
        <v>#REF!</v>
      </c>
      <c r="D43" s="12" t="s">
        <v>45</v>
      </c>
      <c r="E43" s="253" t="s">
        <v>529</v>
      </c>
      <c r="F43" s="254"/>
      <c r="G43" s="12"/>
      <c r="H43" s="242">
        <f t="shared" si="1"/>
        <v>1700</v>
      </c>
      <c r="I43" s="242">
        <v>1700</v>
      </c>
      <c r="J43" s="242"/>
      <c r="K43" s="242">
        <v>0</v>
      </c>
      <c r="L43" s="242">
        <v>0</v>
      </c>
      <c r="M43" s="242">
        <f t="shared" si="2"/>
        <v>0</v>
      </c>
      <c r="N43" s="242">
        <v>0</v>
      </c>
      <c r="O43" s="242">
        <v>0</v>
      </c>
      <c r="P43" s="242">
        <v>0</v>
      </c>
      <c r="Q43" s="242">
        <v>0</v>
      </c>
      <c r="R43" s="242"/>
    </row>
    <row r="44" spans="1:18" ht="15.6" x14ac:dyDescent="0.3">
      <c r="A44" s="186" t="str">
        <f>[1]gốc!B88</f>
        <v>DA3</v>
      </c>
      <c r="B44" s="186" t="e">
        <f>[1]gốc!C88</f>
        <v>#REF!</v>
      </c>
      <c r="C44" s="186" t="e">
        <f>[1]gốc!D88</f>
        <v>#REF!</v>
      </c>
      <c r="D44" s="12" t="s">
        <v>45</v>
      </c>
      <c r="E44" s="253" t="s">
        <v>530</v>
      </c>
      <c r="F44" s="254"/>
      <c r="G44" s="12"/>
      <c r="H44" s="242">
        <f t="shared" si="1"/>
        <v>1000</v>
      </c>
      <c r="I44" s="242">
        <v>1000</v>
      </c>
      <c r="J44" s="242"/>
      <c r="K44" s="242"/>
      <c r="L44" s="242">
        <v>0</v>
      </c>
      <c r="M44" s="242">
        <f t="shared" si="2"/>
        <v>0</v>
      </c>
      <c r="N44" s="242">
        <v>0</v>
      </c>
      <c r="O44" s="242">
        <v>0</v>
      </c>
      <c r="P44" s="242">
        <v>0</v>
      </c>
      <c r="Q44" s="242">
        <v>0</v>
      </c>
      <c r="R44" s="242"/>
    </row>
    <row r="45" spans="1:18" s="188" customFormat="1" ht="62.4" x14ac:dyDescent="0.3">
      <c r="A45" s="271"/>
      <c r="B45" s="271"/>
      <c r="C45" s="271"/>
      <c r="D45" s="7" t="s">
        <v>400</v>
      </c>
      <c r="E45" s="269" t="s">
        <v>612</v>
      </c>
      <c r="F45" s="272"/>
      <c r="G45" s="7"/>
      <c r="H45" s="241">
        <f>H46</f>
        <v>10000</v>
      </c>
      <c r="I45" s="241">
        <f t="shared" ref="I45:Q45" si="10">I46</f>
        <v>10000</v>
      </c>
      <c r="J45" s="241">
        <f t="shared" si="10"/>
        <v>0</v>
      </c>
      <c r="K45" s="241">
        <f t="shared" si="10"/>
        <v>0</v>
      </c>
      <c r="L45" s="241">
        <f t="shared" si="10"/>
        <v>0</v>
      </c>
      <c r="M45" s="241">
        <f t="shared" si="10"/>
        <v>1297.8699999999999</v>
      </c>
      <c r="N45" s="241">
        <f t="shared" si="10"/>
        <v>1297.8699999999999</v>
      </c>
      <c r="O45" s="241">
        <f t="shared" si="10"/>
        <v>0</v>
      </c>
      <c r="P45" s="241">
        <f t="shared" si="10"/>
        <v>0</v>
      </c>
      <c r="Q45" s="241">
        <f t="shared" si="10"/>
        <v>0</v>
      </c>
      <c r="R45" s="241"/>
    </row>
    <row r="46" spans="1:18" ht="31.2" x14ac:dyDescent="0.3">
      <c r="A46" s="186"/>
      <c r="B46" s="186"/>
      <c r="C46" s="186"/>
      <c r="D46" s="12"/>
      <c r="E46" s="253" t="s">
        <v>613</v>
      </c>
      <c r="F46" s="254"/>
      <c r="G46" s="12"/>
      <c r="H46" s="242">
        <f>SUM(I46:L46)</f>
        <v>10000</v>
      </c>
      <c r="I46" s="242">
        <v>10000</v>
      </c>
      <c r="J46" s="242"/>
      <c r="K46" s="242"/>
      <c r="L46" s="242"/>
      <c r="M46" s="242">
        <f>SUM(N46:Q46)</f>
        <v>1297.8699999999999</v>
      </c>
      <c r="N46" s="242">
        <v>1297.8699999999999</v>
      </c>
      <c r="O46" s="242"/>
      <c r="P46" s="242"/>
      <c r="Q46" s="242"/>
      <c r="R46" s="13" t="s">
        <v>666</v>
      </c>
    </row>
    <row r="47" spans="1:18" ht="31.2" x14ac:dyDescent="0.3">
      <c r="A47" s="186" t="str">
        <f>[1]gốc!B187</f>
        <v>DA5</v>
      </c>
      <c r="B47" s="186" t="e">
        <f>[1]gốc!C187</f>
        <v>#REF!</v>
      </c>
      <c r="C47" s="186" t="e">
        <f>[1]gốc!D187</f>
        <v>#REF!</v>
      </c>
      <c r="D47" s="7" t="s">
        <v>451</v>
      </c>
      <c r="E47" s="269" t="s">
        <v>531</v>
      </c>
      <c r="F47" s="9"/>
      <c r="G47" s="7"/>
      <c r="H47" s="241">
        <f>H48+H54+H58</f>
        <v>8679.9</v>
      </c>
      <c r="I47" s="241">
        <f t="shared" ref="I47:Q47" si="11">I48+I54+I58</f>
        <v>8679.9</v>
      </c>
      <c r="J47" s="241">
        <f t="shared" si="11"/>
        <v>0</v>
      </c>
      <c r="K47" s="241">
        <f t="shared" si="11"/>
        <v>0</v>
      </c>
      <c r="L47" s="241">
        <f t="shared" si="11"/>
        <v>0</v>
      </c>
      <c r="M47" s="241">
        <f t="shared" si="11"/>
        <v>1447.75</v>
      </c>
      <c r="N47" s="241">
        <f t="shared" si="11"/>
        <v>1447.75</v>
      </c>
      <c r="O47" s="241"/>
      <c r="P47" s="241">
        <f t="shared" si="11"/>
        <v>0</v>
      </c>
      <c r="Q47" s="241">
        <f t="shared" si="11"/>
        <v>0</v>
      </c>
      <c r="R47" s="241"/>
    </row>
    <row r="48" spans="1:18" s="189" customFormat="1" ht="113.4" x14ac:dyDescent="0.35">
      <c r="A48" s="244" t="str">
        <f>[1]gốc!B188</f>
        <v>DA5</v>
      </c>
      <c r="B48" s="244" t="e">
        <f>[1]gốc!C188</f>
        <v>#REF!</v>
      </c>
      <c r="C48" s="244" t="e">
        <f>[1]gốc!D188</f>
        <v>#REF!</v>
      </c>
      <c r="D48" s="245">
        <v>1</v>
      </c>
      <c r="E48" s="246" t="s">
        <v>532</v>
      </c>
      <c r="F48" s="270"/>
      <c r="G48" s="245"/>
      <c r="H48" s="243">
        <f t="shared" si="1"/>
        <v>4109.8999999999996</v>
      </c>
      <c r="I48" s="243">
        <f>I49</f>
        <v>4109.8999999999996</v>
      </c>
      <c r="J48" s="243"/>
      <c r="K48" s="243">
        <v>0</v>
      </c>
      <c r="L48" s="243">
        <v>0</v>
      </c>
      <c r="M48" s="243">
        <f t="shared" si="2"/>
        <v>489.95</v>
      </c>
      <c r="N48" s="243">
        <f>N49</f>
        <v>489.95</v>
      </c>
      <c r="O48" s="243"/>
      <c r="P48" s="243">
        <v>0</v>
      </c>
      <c r="Q48" s="243">
        <v>0</v>
      </c>
      <c r="R48" s="243"/>
    </row>
    <row r="49" spans="1:18" s="190" customFormat="1" ht="31.2" x14ac:dyDescent="0.3">
      <c r="A49" s="247" t="str">
        <f>[1]gốc!B219</f>
        <v>DA5</v>
      </c>
      <c r="B49" s="247" t="e">
        <f>[1]gốc!C219</f>
        <v>#REF!</v>
      </c>
      <c r="C49" s="247" t="e">
        <f>[1]gốc!D219</f>
        <v>#REF!</v>
      </c>
      <c r="D49" s="248" t="s">
        <v>385</v>
      </c>
      <c r="E49" s="249" t="s">
        <v>533</v>
      </c>
      <c r="F49" s="250"/>
      <c r="G49" s="248" t="s">
        <v>494</v>
      </c>
      <c r="H49" s="251">
        <f>SUM(H50:H53)</f>
        <v>4109.8999999999996</v>
      </c>
      <c r="I49" s="251">
        <f t="shared" ref="I49:Q49" si="12">SUM(I50:I53)</f>
        <v>4109.8999999999996</v>
      </c>
      <c r="J49" s="251">
        <f t="shared" si="12"/>
        <v>0</v>
      </c>
      <c r="K49" s="251">
        <f t="shared" si="12"/>
        <v>0</v>
      </c>
      <c r="L49" s="251">
        <f t="shared" si="12"/>
        <v>0</v>
      </c>
      <c r="M49" s="251">
        <f t="shared" si="12"/>
        <v>489.95</v>
      </c>
      <c r="N49" s="251">
        <f t="shared" si="12"/>
        <v>489.95</v>
      </c>
      <c r="O49" s="251">
        <f>SUM(O50:O53)</f>
        <v>0</v>
      </c>
      <c r="P49" s="251">
        <f t="shared" si="12"/>
        <v>0</v>
      </c>
      <c r="Q49" s="251">
        <f t="shared" si="12"/>
        <v>0</v>
      </c>
      <c r="R49" s="251"/>
    </row>
    <row r="50" spans="1:18" ht="15.6" x14ac:dyDescent="0.3">
      <c r="A50" s="186" t="str">
        <f>[1]gốc!B220</f>
        <v>DA5</v>
      </c>
      <c r="B50" s="186" t="e">
        <f>[1]gốc!C220</f>
        <v>#REF!</v>
      </c>
      <c r="C50" s="186" t="e">
        <f>[1]gốc!D220</f>
        <v>#REF!</v>
      </c>
      <c r="D50" s="12" t="s">
        <v>45</v>
      </c>
      <c r="E50" s="253" t="s">
        <v>534</v>
      </c>
      <c r="F50" s="254"/>
      <c r="G50" s="12"/>
      <c r="H50" s="242">
        <f t="shared" si="1"/>
        <v>1009</v>
      </c>
      <c r="I50" s="242">
        <v>1009</v>
      </c>
      <c r="J50" s="242"/>
      <c r="K50" s="242">
        <v>0</v>
      </c>
      <c r="L50" s="242">
        <v>0</v>
      </c>
      <c r="M50" s="242">
        <f t="shared" si="2"/>
        <v>120</v>
      </c>
      <c r="N50" s="242">
        <v>120</v>
      </c>
      <c r="O50" s="242"/>
      <c r="P50" s="242">
        <v>0</v>
      </c>
      <c r="Q50" s="242">
        <v>0</v>
      </c>
      <c r="R50" s="242"/>
    </row>
    <row r="51" spans="1:18" ht="15.6" x14ac:dyDescent="0.3">
      <c r="A51" s="186" t="str">
        <f>[1]gốc!B221</f>
        <v>DA5</v>
      </c>
      <c r="B51" s="186" t="e">
        <f>[1]gốc!C221</f>
        <v>#REF!</v>
      </c>
      <c r="C51" s="186" t="e">
        <f>[1]gốc!D221</f>
        <v>#REF!</v>
      </c>
      <c r="D51" s="12" t="s">
        <v>45</v>
      </c>
      <c r="E51" s="253" t="s">
        <v>535</v>
      </c>
      <c r="F51" s="254"/>
      <c r="G51" s="12"/>
      <c r="H51" s="242">
        <f t="shared" si="1"/>
        <v>500</v>
      </c>
      <c r="I51" s="242">
        <v>500</v>
      </c>
      <c r="J51" s="242"/>
      <c r="K51" s="242">
        <v>0</v>
      </c>
      <c r="L51" s="242">
        <v>0</v>
      </c>
      <c r="M51" s="242">
        <f t="shared" si="2"/>
        <v>60</v>
      </c>
      <c r="N51" s="242">
        <v>60</v>
      </c>
      <c r="O51" s="242"/>
      <c r="P51" s="242">
        <v>0</v>
      </c>
      <c r="Q51" s="242">
        <v>0</v>
      </c>
      <c r="R51" s="242"/>
    </row>
    <row r="52" spans="1:18" ht="15.6" x14ac:dyDescent="0.3">
      <c r="A52" s="186" t="str">
        <f>[1]gốc!B222</f>
        <v>DA5</v>
      </c>
      <c r="B52" s="186" t="e">
        <f>[1]gốc!C222</f>
        <v>#REF!</v>
      </c>
      <c r="C52" s="186" t="e">
        <f>[1]gốc!D222</f>
        <v>#REF!</v>
      </c>
      <c r="D52" s="12" t="s">
        <v>45</v>
      </c>
      <c r="E52" s="253" t="s">
        <v>536</v>
      </c>
      <c r="F52" s="254"/>
      <c r="G52" s="12"/>
      <c r="H52" s="242">
        <f t="shared" si="1"/>
        <v>100.9</v>
      </c>
      <c r="I52" s="242">
        <v>100.9</v>
      </c>
      <c r="J52" s="242"/>
      <c r="K52" s="242">
        <v>0</v>
      </c>
      <c r="L52" s="242">
        <v>0</v>
      </c>
      <c r="M52" s="242">
        <f t="shared" si="2"/>
        <v>9.9499999999999993</v>
      </c>
      <c r="N52" s="242">
        <v>9.9499999999999993</v>
      </c>
      <c r="O52" s="242"/>
      <c r="P52" s="242">
        <v>0</v>
      </c>
      <c r="Q52" s="242">
        <v>0</v>
      </c>
      <c r="R52" s="242"/>
    </row>
    <row r="53" spans="1:18" ht="15.6" x14ac:dyDescent="0.3">
      <c r="A53" s="186" t="str">
        <f>[1]gốc!B223</f>
        <v>DA5</v>
      </c>
      <c r="B53" s="186" t="e">
        <f>[1]gốc!C223</f>
        <v>#REF!</v>
      </c>
      <c r="C53" s="186" t="e">
        <f>[1]gốc!D223</f>
        <v>#REF!</v>
      </c>
      <c r="D53" s="12" t="s">
        <v>45</v>
      </c>
      <c r="E53" s="253" t="s">
        <v>537</v>
      </c>
      <c r="F53" s="254"/>
      <c r="G53" s="12"/>
      <c r="H53" s="242">
        <f t="shared" si="1"/>
        <v>2500</v>
      </c>
      <c r="I53" s="242">
        <v>2500</v>
      </c>
      <c r="J53" s="242"/>
      <c r="K53" s="242">
        <v>0</v>
      </c>
      <c r="L53" s="242">
        <v>0</v>
      </c>
      <c r="M53" s="242">
        <f t="shared" si="2"/>
        <v>300</v>
      </c>
      <c r="N53" s="242">
        <v>300</v>
      </c>
      <c r="O53" s="242"/>
      <c r="P53" s="242">
        <v>0</v>
      </c>
      <c r="Q53" s="242">
        <v>0</v>
      </c>
      <c r="R53" s="242"/>
    </row>
    <row r="54" spans="1:18" s="189" customFormat="1" ht="64.8" x14ac:dyDescent="0.35">
      <c r="A54" s="244" t="str">
        <f>[1]gốc!B224</f>
        <v>DA5</v>
      </c>
      <c r="B54" s="244" t="e">
        <f>[1]gốc!C224</f>
        <v>#REF!</v>
      </c>
      <c r="C54" s="244" t="e">
        <f>[1]gốc!D224</f>
        <v>#REF!</v>
      </c>
      <c r="D54" s="245">
        <v>2</v>
      </c>
      <c r="E54" s="246" t="s">
        <v>538</v>
      </c>
      <c r="F54" s="270"/>
      <c r="G54" s="245" t="s">
        <v>494</v>
      </c>
      <c r="H54" s="243">
        <f>SUM(H55:H57)</f>
        <v>3220</v>
      </c>
      <c r="I54" s="243">
        <f t="shared" ref="I54:N54" si="13">SUM(I55:I57)</f>
        <v>3220</v>
      </c>
      <c r="J54" s="243">
        <f t="shared" si="13"/>
        <v>0</v>
      </c>
      <c r="K54" s="243">
        <f t="shared" si="13"/>
        <v>0</v>
      </c>
      <c r="L54" s="243">
        <f t="shared" si="13"/>
        <v>0</v>
      </c>
      <c r="M54" s="243">
        <f t="shared" si="13"/>
        <v>654.79</v>
      </c>
      <c r="N54" s="243">
        <f t="shared" si="13"/>
        <v>654.79</v>
      </c>
      <c r="O54" s="243"/>
      <c r="P54" s="243"/>
      <c r="Q54" s="243">
        <v>0</v>
      </c>
      <c r="R54" s="243"/>
    </row>
    <row r="55" spans="1:18" ht="15.6" x14ac:dyDescent="0.3">
      <c r="A55" s="186" t="str">
        <f>[1]gốc!B225</f>
        <v>DA5</v>
      </c>
      <c r="B55" s="186" t="e">
        <f>[1]gốc!C225</f>
        <v>#REF!</v>
      </c>
      <c r="C55" s="186" t="e">
        <f>[1]gốc!D225</f>
        <v>#REF!</v>
      </c>
      <c r="D55" s="12" t="s">
        <v>45</v>
      </c>
      <c r="E55" s="253" t="s">
        <v>539</v>
      </c>
      <c r="F55" s="254"/>
      <c r="G55" s="12"/>
      <c r="H55" s="242">
        <f t="shared" si="1"/>
        <v>3000</v>
      </c>
      <c r="I55" s="242">
        <v>3000</v>
      </c>
      <c r="J55" s="242"/>
      <c r="K55" s="242"/>
      <c r="L55" s="242">
        <v>0</v>
      </c>
      <c r="M55" s="242">
        <f t="shared" si="2"/>
        <v>600</v>
      </c>
      <c r="N55" s="242">
        <v>600</v>
      </c>
      <c r="O55" s="242"/>
      <c r="P55" s="242"/>
      <c r="Q55" s="242">
        <v>0</v>
      </c>
      <c r="R55" s="242"/>
    </row>
    <row r="56" spans="1:18" ht="46.8" x14ac:dyDescent="0.3">
      <c r="A56" s="186" t="str">
        <f>[1]gốc!B226</f>
        <v>DA5</v>
      </c>
      <c r="B56" s="186" t="e">
        <f>[1]gốc!C226</f>
        <v>#REF!</v>
      </c>
      <c r="C56" s="186" t="e">
        <f>[1]gốc!D226</f>
        <v>#REF!</v>
      </c>
      <c r="D56" s="12" t="s">
        <v>45</v>
      </c>
      <c r="E56" s="253" t="s">
        <v>540</v>
      </c>
      <c r="F56" s="254"/>
      <c r="G56" s="12"/>
      <c r="H56" s="242">
        <f t="shared" si="1"/>
        <v>180</v>
      </c>
      <c r="I56" s="242">
        <v>180</v>
      </c>
      <c r="J56" s="242"/>
      <c r="K56" s="242">
        <v>0</v>
      </c>
      <c r="L56" s="242">
        <v>0</v>
      </c>
      <c r="M56" s="242">
        <f t="shared" si="2"/>
        <v>44.79</v>
      </c>
      <c r="N56" s="242">
        <v>44.79</v>
      </c>
      <c r="O56" s="242"/>
      <c r="P56" s="242">
        <v>0</v>
      </c>
      <c r="Q56" s="242">
        <v>0</v>
      </c>
      <c r="R56" s="242"/>
    </row>
    <row r="57" spans="1:18" ht="46.8" x14ac:dyDescent="0.3">
      <c r="A57" s="186" t="str">
        <f>[1]gốc!B227</f>
        <v>DA5</v>
      </c>
      <c r="B57" s="186" t="e">
        <f>[1]gốc!C227</f>
        <v>#REF!</v>
      </c>
      <c r="C57" s="186" t="e">
        <f>[1]gốc!D227</f>
        <v>#REF!</v>
      </c>
      <c r="D57" s="12" t="s">
        <v>45</v>
      </c>
      <c r="E57" s="253" t="s">
        <v>541</v>
      </c>
      <c r="F57" s="254"/>
      <c r="G57" s="12"/>
      <c r="H57" s="242">
        <f t="shared" si="1"/>
        <v>40</v>
      </c>
      <c r="I57" s="242">
        <v>40</v>
      </c>
      <c r="J57" s="242"/>
      <c r="K57" s="242">
        <v>0</v>
      </c>
      <c r="L57" s="242">
        <v>0</v>
      </c>
      <c r="M57" s="242">
        <f t="shared" si="2"/>
        <v>10</v>
      </c>
      <c r="N57" s="242">
        <v>10</v>
      </c>
      <c r="O57" s="242"/>
      <c r="P57" s="242">
        <v>0</v>
      </c>
      <c r="Q57" s="242">
        <v>0</v>
      </c>
      <c r="R57" s="242"/>
    </row>
    <row r="58" spans="1:18" s="189" customFormat="1" ht="48.6" x14ac:dyDescent="0.35">
      <c r="A58" s="244" t="str">
        <f>[1]gốc!B228</f>
        <v>DA5</v>
      </c>
      <c r="B58" s="244" t="e">
        <f>[1]gốc!C228</f>
        <v>#REF!</v>
      </c>
      <c r="C58" s="244" t="e">
        <f>[1]gốc!D228</f>
        <v>#REF!</v>
      </c>
      <c r="D58" s="245">
        <v>3</v>
      </c>
      <c r="E58" s="246" t="s">
        <v>542</v>
      </c>
      <c r="F58" s="270"/>
      <c r="G58" s="245" t="s">
        <v>494</v>
      </c>
      <c r="H58" s="243">
        <f>SUM(H59:H61)</f>
        <v>1350</v>
      </c>
      <c r="I58" s="243">
        <f t="shared" ref="I58:Q58" si="14">SUM(I59:I61)</f>
        <v>1350</v>
      </c>
      <c r="J58" s="243">
        <f t="shared" si="14"/>
        <v>0</v>
      </c>
      <c r="K58" s="243">
        <f t="shared" si="14"/>
        <v>0</v>
      </c>
      <c r="L58" s="243">
        <f t="shared" si="14"/>
        <v>0</v>
      </c>
      <c r="M58" s="243">
        <f t="shared" si="14"/>
        <v>303.01</v>
      </c>
      <c r="N58" s="243">
        <f t="shared" si="14"/>
        <v>303.01</v>
      </c>
      <c r="O58" s="243">
        <f t="shared" si="14"/>
        <v>0</v>
      </c>
      <c r="P58" s="243">
        <f t="shared" si="14"/>
        <v>0</v>
      </c>
      <c r="Q58" s="243">
        <f t="shared" si="14"/>
        <v>0</v>
      </c>
      <c r="R58" s="243"/>
    </row>
    <row r="59" spans="1:18" ht="31.2" x14ac:dyDescent="0.3">
      <c r="A59" s="186" t="str">
        <f>[1]gốc!B229</f>
        <v>DA5</v>
      </c>
      <c r="B59" s="186" t="e">
        <f>[1]gốc!C229</f>
        <v>#REF!</v>
      </c>
      <c r="C59" s="186" t="e">
        <f>[1]gốc!D229</f>
        <v>#REF!</v>
      </c>
      <c r="D59" s="12" t="s">
        <v>45</v>
      </c>
      <c r="E59" s="253" t="s">
        <v>543</v>
      </c>
      <c r="F59" s="254"/>
      <c r="G59" s="12"/>
      <c r="H59" s="242">
        <f t="shared" si="1"/>
        <v>600</v>
      </c>
      <c r="I59" s="242">
        <v>600</v>
      </c>
      <c r="J59" s="242"/>
      <c r="K59" s="242">
        <v>0</v>
      </c>
      <c r="L59" s="242">
        <v>0</v>
      </c>
      <c r="M59" s="242">
        <f t="shared" si="2"/>
        <v>180</v>
      </c>
      <c r="N59" s="242">
        <v>180</v>
      </c>
      <c r="O59" s="242"/>
      <c r="P59" s="242">
        <v>0</v>
      </c>
      <c r="Q59" s="242">
        <v>0</v>
      </c>
      <c r="R59" s="242"/>
    </row>
    <row r="60" spans="1:18" ht="31.2" x14ac:dyDescent="0.3">
      <c r="A60" s="186" t="str">
        <f>[1]gốc!B230</f>
        <v>DA5</v>
      </c>
      <c r="B60" s="186" t="e">
        <f>[1]gốc!C230</f>
        <v>#REF!</v>
      </c>
      <c r="C60" s="186" t="e">
        <f>[1]gốc!D230</f>
        <v>#REF!</v>
      </c>
      <c r="D60" s="12" t="s">
        <v>45</v>
      </c>
      <c r="E60" s="253" t="s">
        <v>544</v>
      </c>
      <c r="F60" s="254"/>
      <c r="G60" s="12"/>
      <c r="H60" s="242">
        <f t="shared" si="1"/>
        <v>450</v>
      </c>
      <c r="I60" s="242">
        <v>450</v>
      </c>
      <c r="J60" s="242"/>
      <c r="K60" s="242">
        <v>0</v>
      </c>
      <c r="L60" s="242">
        <v>0</v>
      </c>
      <c r="M60" s="242">
        <f t="shared" si="2"/>
        <v>0</v>
      </c>
      <c r="N60" s="242">
        <v>0</v>
      </c>
      <c r="O60" s="242">
        <v>0</v>
      </c>
      <c r="P60" s="242">
        <v>0</v>
      </c>
      <c r="Q60" s="242">
        <v>0</v>
      </c>
      <c r="R60" s="242"/>
    </row>
    <row r="61" spans="1:18" ht="15.6" x14ac:dyDescent="0.3">
      <c r="A61" s="186" t="str">
        <f>[1]gốc!B231</f>
        <v>DA5</v>
      </c>
      <c r="B61" s="186" t="e">
        <f>[1]gốc!C231</f>
        <v>#REF!</v>
      </c>
      <c r="C61" s="186" t="e">
        <f>[1]gốc!D231</f>
        <v>#REF!</v>
      </c>
      <c r="D61" s="12" t="s">
        <v>45</v>
      </c>
      <c r="E61" s="253" t="s">
        <v>545</v>
      </c>
      <c r="F61" s="254"/>
      <c r="G61" s="12"/>
      <c r="H61" s="242">
        <f t="shared" si="1"/>
        <v>300</v>
      </c>
      <c r="I61" s="242">
        <v>300</v>
      </c>
      <c r="J61" s="242"/>
      <c r="K61" s="242">
        <v>0</v>
      </c>
      <c r="L61" s="242">
        <v>0</v>
      </c>
      <c r="M61" s="242">
        <f t="shared" si="2"/>
        <v>123.01</v>
      </c>
      <c r="N61" s="242">
        <v>123.01</v>
      </c>
      <c r="O61" s="242"/>
      <c r="P61" s="242">
        <v>0</v>
      </c>
      <c r="Q61" s="242">
        <v>0</v>
      </c>
      <c r="R61" s="242"/>
    </row>
    <row r="62" spans="1:18" ht="46.8" x14ac:dyDescent="0.3">
      <c r="A62" s="186" t="str">
        <f>[1]gốc!B232</f>
        <v>DA6</v>
      </c>
      <c r="B62" s="186" t="e">
        <f>[1]gốc!C232</f>
        <v>#REF!</v>
      </c>
      <c r="C62" s="186" t="e">
        <f>[1]gốc!D232</f>
        <v>#REF!</v>
      </c>
      <c r="D62" s="7" t="s">
        <v>453</v>
      </c>
      <c r="E62" s="269" t="s">
        <v>546</v>
      </c>
      <c r="F62" s="9"/>
      <c r="G62" s="7"/>
      <c r="H62" s="241">
        <f>SUM(H63:H69)</f>
        <v>4970</v>
      </c>
      <c r="I62" s="241">
        <f t="shared" ref="I62:Q62" si="15">SUM(I63:I69)</f>
        <v>4970</v>
      </c>
      <c r="J62" s="241">
        <f t="shared" si="15"/>
        <v>0</v>
      </c>
      <c r="K62" s="241">
        <f t="shared" si="15"/>
        <v>0</v>
      </c>
      <c r="L62" s="241">
        <f t="shared" si="15"/>
        <v>0</v>
      </c>
      <c r="M62" s="241">
        <f t="shared" si="15"/>
        <v>673.36</v>
      </c>
      <c r="N62" s="241">
        <f t="shared" si="15"/>
        <v>673.36</v>
      </c>
      <c r="O62" s="241">
        <f t="shared" si="15"/>
        <v>0</v>
      </c>
      <c r="P62" s="241">
        <f t="shared" si="15"/>
        <v>0</v>
      </c>
      <c r="Q62" s="241">
        <f t="shared" si="15"/>
        <v>0</v>
      </c>
      <c r="R62" s="241"/>
    </row>
    <row r="63" spans="1:18" ht="46.8" x14ac:dyDescent="0.3">
      <c r="A63" s="186" t="str">
        <f>[1]gốc!B233</f>
        <v>DA6</v>
      </c>
      <c r="B63" s="186" t="e">
        <f>[1]gốc!C233</f>
        <v>#REF!</v>
      </c>
      <c r="C63" s="186" t="e">
        <f>[1]gốc!D233</f>
        <v>#REF!</v>
      </c>
      <c r="D63" s="12">
        <v>1</v>
      </c>
      <c r="E63" s="253" t="s">
        <v>547</v>
      </c>
      <c r="F63" s="254"/>
      <c r="G63" s="12" t="s">
        <v>494</v>
      </c>
      <c r="H63" s="242">
        <f t="shared" si="1"/>
        <v>400</v>
      </c>
      <c r="I63" s="242">
        <v>400</v>
      </c>
      <c r="J63" s="242"/>
      <c r="K63" s="242">
        <v>0</v>
      </c>
      <c r="L63" s="242">
        <v>0</v>
      </c>
      <c r="M63" s="242">
        <f t="shared" si="2"/>
        <v>0</v>
      </c>
      <c r="N63" s="242">
        <v>0</v>
      </c>
      <c r="O63" s="242">
        <v>0</v>
      </c>
      <c r="P63" s="242">
        <v>0</v>
      </c>
      <c r="Q63" s="242">
        <v>0</v>
      </c>
      <c r="R63" s="242"/>
    </row>
    <row r="64" spans="1:18" ht="46.8" x14ac:dyDescent="0.3">
      <c r="A64" s="186" t="str">
        <f>[1]gốc!B234</f>
        <v>DA6</v>
      </c>
      <c r="B64" s="186" t="e">
        <f>[1]gốc!C234</f>
        <v>#REF!</v>
      </c>
      <c r="C64" s="186" t="e">
        <f>[1]gốc!D234</f>
        <v>#REF!</v>
      </c>
      <c r="D64" s="12">
        <v>2</v>
      </c>
      <c r="E64" s="253" t="s">
        <v>548</v>
      </c>
      <c r="F64" s="254"/>
      <c r="G64" s="12" t="s">
        <v>494</v>
      </c>
      <c r="H64" s="242">
        <f t="shared" si="1"/>
        <v>270</v>
      </c>
      <c r="I64" s="242">
        <v>270</v>
      </c>
      <c r="J64" s="242"/>
      <c r="K64" s="242">
        <v>0</v>
      </c>
      <c r="L64" s="242">
        <v>0</v>
      </c>
      <c r="M64" s="242">
        <f t="shared" si="2"/>
        <v>73</v>
      </c>
      <c r="N64" s="242">
        <v>73</v>
      </c>
      <c r="O64" s="242"/>
      <c r="P64" s="242">
        <v>0</v>
      </c>
      <c r="Q64" s="242">
        <v>0</v>
      </c>
      <c r="R64" s="242"/>
    </row>
    <row r="65" spans="1:18" ht="31.2" x14ac:dyDescent="0.3">
      <c r="A65" s="186" t="str">
        <f>[1]gốc!B235</f>
        <v>DA6</v>
      </c>
      <c r="B65" s="186" t="e">
        <f>[1]gốc!C235</f>
        <v>#REF!</v>
      </c>
      <c r="C65" s="186" t="e">
        <f>[1]gốc!D235</f>
        <v>#REF!</v>
      </c>
      <c r="D65" s="12">
        <v>3</v>
      </c>
      <c r="E65" s="253" t="s">
        <v>549</v>
      </c>
      <c r="F65" s="254"/>
      <c r="G65" s="12" t="s">
        <v>494</v>
      </c>
      <c r="H65" s="242">
        <f t="shared" si="1"/>
        <v>100</v>
      </c>
      <c r="I65" s="242">
        <v>100</v>
      </c>
      <c r="J65" s="242"/>
      <c r="K65" s="242">
        <v>0</v>
      </c>
      <c r="L65" s="242">
        <v>0</v>
      </c>
      <c r="M65" s="242">
        <f t="shared" si="2"/>
        <v>0</v>
      </c>
      <c r="N65" s="242">
        <v>0</v>
      </c>
      <c r="O65" s="242"/>
      <c r="P65" s="242">
        <v>0</v>
      </c>
      <c r="Q65" s="242">
        <v>0</v>
      </c>
      <c r="R65" s="242"/>
    </row>
    <row r="66" spans="1:18" ht="31.2" x14ac:dyDescent="0.3">
      <c r="A66" s="186" t="str">
        <f>[1]gốc!B236</f>
        <v>DA6</v>
      </c>
      <c r="B66" s="186" t="e">
        <f>[1]gốc!C236</f>
        <v>#REF!</v>
      </c>
      <c r="C66" s="186" t="e">
        <f>[1]gốc!D236</f>
        <v>#REF!</v>
      </c>
      <c r="D66" s="12">
        <v>4</v>
      </c>
      <c r="E66" s="253" t="s">
        <v>550</v>
      </c>
      <c r="F66" s="254"/>
      <c r="G66" s="12" t="s">
        <v>494</v>
      </c>
      <c r="H66" s="242">
        <f t="shared" si="1"/>
        <v>1000</v>
      </c>
      <c r="I66" s="242">
        <v>1000</v>
      </c>
      <c r="J66" s="242"/>
      <c r="K66" s="242">
        <v>0</v>
      </c>
      <c r="L66" s="242">
        <v>0</v>
      </c>
      <c r="M66" s="242">
        <f t="shared" si="2"/>
        <v>150</v>
      </c>
      <c r="N66" s="242">
        <v>150</v>
      </c>
      <c r="O66" s="242"/>
      <c r="P66" s="242">
        <v>0</v>
      </c>
      <c r="Q66" s="242">
        <v>0</v>
      </c>
      <c r="R66" s="242"/>
    </row>
    <row r="67" spans="1:18" ht="62.4" x14ac:dyDescent="0.3">
      <c r="A67" s="186" t="str">
        <f>[1]gốc!B238</f>
        <v>DA6</v>
      </c>
      <c r="B67" s="186" t="e">
        <f>[1]gốc!C238</f>
        <v>#REF!</v>
      </c>
      <c r="C67" s="186" t="e">
        <f>[1]gốc!D238</f>
        <v>#REF!</v>
      </c>
      <c r="D67" s="12">
        <v>5</v>
      </c>
      <c r="E67" s="253" t="s">
        <v>551</v>
      </c>
      <c r="F67" s="254"/>
      <c r="G67" s="12" t="s">
        <v>0</v>
      </c>
      <c r="H67" s="242">
        <f t="shared" si="1"/>
        <v>500</v>
      </c>
      <c r="I67" s="242">
        <v>500</v>
      </c>
      <c r="J67" s="242"/>
      <c r="K67" s="242">
        <v>0</v>
      </c>
      <c r="L67" s="242">
        <v>0</v>
      </c>
      <c r="M67" s="242">
        <f t="shared" si="2"/>
        <v>0</v>
      </c>
      <c r="N67" s="242">
        <v>0</v>
      </c>
      <c r="O67" s="242"/>
      <c r="P67" s="242">
        <v>0</v>
      </c>
      <c r="Q67" s="242">
        <v>0</v>
      </c>
      <c r="R67" s="242"/>
    </row>
    <row r="68" spans="1:18" ht="78" x14ac:dyDescent="0.3">
      <c r="A68" s="186" t="str">
        <f>[1]gốc!B239</f>
        <v>DA6</v>
      </c>
      <c r="B68" s="186" t="e">
        <f>[1]gốc!C239</f>
        <v>#REF!</v>
      </c>
      <c r="C68" s="186" t="e">
        <f>[1]gốc!D239</f>
        <v>#REF!</v>
      </c>
      <c r="D68" s="12">
        <v>6</v>
      </c>
      <c r="E68" s="253" t="s">
        <v>552</v>
      </c>
      <c r="F68" s="254"/>
      <c r="G68" s="12" t="s">
        <v>0</v>
      </c>
      <c r="H68" s="242">
        <f t="shared" si="1"/>
        <v>200</v>
      </c>
      <c r="I68" s="242">
        <v>200</v>
      </c>
      <c r="J68" s="242"/>
      <c r="K68" s="242">
        <v>0</v>
      </c>
      <c r="L68" s="242">
        <v>0</v>
      </c>
      <c r="M68" s="242">
        <f t="shared" si="2"/>
        <v>50</v>
      </c>
      <c r="N68" s="242">
        <v>50</v>
      </c>
      <c r="O68" s="242"/>
      <c r="P68" s="242">
        <v>0</v>
      </c>
      <c r="Q68" s="242">
        <v>0</v>
      </c>
      <c r="R68" s="242"/>
    </row>
    <row r="69" spans="1:18" ht="46.8" x14ac:dyDescent="0.3">
      <c r="A69" s="186" t="str">
        <f>[1]gốc!B241</f>
        <v>DA6</v>
      </c>
      <c r="B69" s="186" t="e">
        <f>[1]gốc!C241</f>
        <v>#REF!</v>
      </c>
      <c r="C69" s="186" t="e">
        <f>[1]gốc!D241</f>
        <v>#REF!</v>
      </c>
      <c r="D69" s="12">
        <v>7</v>
      </c>
      <c r="E69" s="253" t="s">
        <v>553</v>
      </c>
      <c r="F69" s="254"/>
      <c r="G69" s="12" t="s">
        <v>494</v>
      </c>
      <c r="H69" s="242">
        <f>H70</f>
        <v>2500</v>
      </c>
      <c r="I69" s="242">
        <f t="shared" ref="I69:N69" si="16">I70</f>
        <v>2500</v>
      </c>
      <c r="J69" s="242">
        <f t="shared" si="16"/>
        <v>0</v>
      </c>
      <c r="K69" s="242">
        <f t="shared" si="16"/>
        <v>0</v>
      </c>
      <c r="L69" s="242">
        <f t="shared" si="16"/>
        <v>0</v>
      </c>
      <c r="M69" s="242">
        <f t="shared" si="16"/>
        <v>400.36</v>
      </c>
      <c r="N69" s="242">
        <f t="shared" si="16"/>
        <v>400.36</v>
      </c>
      <c r="O69" s="242">
        <f t="shared" ref="O69:Q69" si="17">O70</f>
        <v>0</v>
      </c>
      <c r="P69" s="242">
        <f t="shared" si="17"/>
        <v>0</v>
      </c>
      <c r="Q69" s="242">
        <f t="shared" si="17"/>
        <v>0</v>
      </c>
      <c r="R69" s="242"/>
    </row>
    <row r="70" spans="1:18" ht="15.6" x14ac:dyDescent="0.3">
      <c r="A70" s="186" t="str">
        <f>[1]gốc!B250</f>
        <v>DA6</v>
      </c>
      <c r="B70" s="186" t="e">
        <f>[1]gốc!C250</f>
        <v>#REF!</v>
      </c>
      <c r="C70" s="186" t="e">
        <f>[1]gốc!D250</f>
        <v>#REF!</v>
      </c>
      <c r="D70" s="11" t="s">
        <v>45</v>
      </c>
      <c r="E70" s="253" t="s">
        <v>735</v>
      </c>
      <c r="F70" s="254"/>
      <c r="G70" s="12"/>
      <c r="H70" s="242">
        <f t="shared" si="1"/>
        <v>2500</v>
      </c>
      <c r="I70" s="242">
        <v>2500</v>
      </c>
      <c r="J70" s="242"/>
      <c r="K70" s="242">
        <v>0</v>
      </c>
      <c r="L70" s="242">
        <v>0</v>
      </c>
      <c r="M70" s="242">
        <f t="shared" si="2"/>
        <v>400.36</v>
      </c>
      <c r="N70" s="242">
        <v>400.36</v>
      </c>
      <c r="O70" s="242"/>
      <c r="P70" s="242">
        <v>0</v>
      </c>
      <c r="Q70" s="242">
        <v>0</v>
      </c>
      <c r="R70" s="242"/>
    </row>
    <row r="71" spans="1:18" s="188" customFormat="1" ht="62.4" x14ac:dyDescent="0.3">
      <c r="A71" s="271"/>
      <c r="B71" s="271"/>
      <c r="C71" s="271"/>
      <c r="D71" s="5" t="s">
        <v>462</v>
      </c>
      <c r="E71" s="269" t="s">
        <v>734</v>
      </c>
      <c r="F71" s="272"/>
      <c r="G71" s="7"/>
      <c r="H71" s="241">
        <f t="shared" si="1"/>
        <v>3241</v>
      </c>
      <c r="I71" s="241">
        <f>I72+I78</f>
        <v>2836</v>
      </c>
      <c r="J71" s="241">
        <f t="shared" ref="J71:Q71" si="18">J72+J78</f>
        <v>135</v>
      </c>
      <c r="K71" s="241">
        <f t="shared" si="18"/>
        <v>135</v>
      </c>
      <c r="L71" s="241">
        <f t="shared" si="18"/>
        <v>135</v>
      </c>
      <c r="M71" s="241">
        <f t="shared" si="18"/>
        <v>0</v>
      </c>
      <c r="N71" s="241">
        <f t="shared" si="18"/>
        <v>0</v>
      </c>
      <c r="O71" s="241">
        <f t="shared" si="18"/>
        <v>0</v>
      </c>
      <c r="P71" s="241">
        <f t="shared" si="18"/>
        <v>0</v>
      </c>
      <c r="Q71" s="241">
        <f t="shared" si="18"/>
        <v>0</v>
      </c>
      <c r="R71" s="241"/>
    </row>
    <row r="72" spans="1:18" s="189" customFormat="1" ht="32.4" x14ac:dyDescent="0.35">
      <c r="A72" s="244"/>
      <c r="B72" s="244"/>
      <c r="C72" s="244"/>
      <c r="D72" s="255">
        <v>1</v>
      </c>
      <c r="E72" s="256" t="s">
        <v>736</v>
      </c>
      <c r="F72" s="257"/>
      <c r="G72" s="238"/>
      <c r="H72" s="243">
        <f t="shared" si="1"/>
        <v>1909</v>
      </c>
      <c r="I72" s="243">
        <f>SUM(I73:I77)</f>
        <v>1909</v>
      </c>
      <c r="J72" s="243">
        <f t="shared" ref="J72:Q72" si="19">SUM(J73:J77)</f>
        <v>0</v>
      </c>
      <c r="K72" s="243">
        <f t="shared" si="19"/>
        <v>0</v>
      </c>
      <c r="L72" s="243">
        <f t="shared" si="19"/>
        <v>0</v>
      </c>
      <c r="M72" s="243">
        <f t="shared" si="19"/>
        <v>0</v>
      </c>
      <c r="N72" s="243">
        <f t="shared" si="19"/>
        <v>0</v>
      </c>
      <c r="O72" s="243">
        <f t="shared" si="19"/>
        <v>0</v>
      </c>
      <c r="P72" s="243">
        <f t="shared" si="19"/>
        <v>0</v>
      </c>
      <c r="Q72" s="243">
        <f t="shared" si="19"/>
        <v>0</v>
      </c>
      <c r="R72" s="243"/>
    </row>
    <row r="73" spans="1:18" ht="31.2" x14ac:dyDescent="0.3">
      <c r="A73" s="186"/>
      <c r="B73" s="186"/>
      <c r="C73" s="186"/>
      <c r="D73" s="258" t="s">
        <v>403</v>
      </c>
      <c r="E73" s="259" t="s">
        <v>737</v>
      </c>
      <c r="F73" s="273"/>
      <c r="G73" s="260" t="s">
        <v>738</v>
      </c>
      <c r="H73" s="242"/>
      <c r="I73" s="242">
        <v>600</v>
      </c>
      <c r="J73" s="242"/>
      <c r="K73" s="242"/>
      <c r="L73" s="242"/>
      <c r="M73" s="242"/>
      <c r="N73" s="242"/>
      <c r="O73" s="242"/>
      <c r="P73" s="242"/>
      <c r="Q73" s="242"/>
      <c r="R73" s="242"/>
    </row>
    <row r="74" spans="1:18" ht="31.2" x14ac:dyDescent="0.3">
      <c r="A74" s="186"/>
      <c r="B74" s="186"/>
      <c r="C74" s="186"/>
      <c r="D74" s="258" t="s">
        <v>413</v>
      </c>
      <c r="E74" s="259" t="s">
        <v>739</v>
      </c>
      <c r="F74" s="273"/>
      <c r="G74" s="260" t="s">
        <v>740</v>
      </c>
      <c r="H74" s="242"/>
      <c r="I74" s="242">
        <v>120</v>
      </c>
      <c r="J74" s="242"/>
      <c r="K74" s="242"/>
      <c r="L74" s="242"/>
      <c r="M74" s="242"/>
      <c r="N74" s="242"/>
      <c r="O74" s="242"/>
      <c r="P74" s="242"/>
      <c r="Q74" s="242"/>
      <c r="R74" s="242"/>
    </row>
    <row r="75" spans="1:18" ht="15.6" x14ac:dyDescent="0.3">
      <c r="A75" s="186"/>
      <c r="B75" s="186"/>
      <c r="C75" s="186"/>
      <c r="D75" s="258" t="s">
        <v>483</v>
      </c>
      <c r="E75" s="259" t="s">
        <v>741</v>
      </c>
      <c r="F75" s="273"/>
      <c r="G75" s="260" t="s">
        <v>742</v>
      </c>
      <c r="H75" s="242"/>
      <c r="I75" s="242">
        <v>257</v>
      </c>
      <c r="J75" s="242"/>
      <c r="K75" s="242"/>
      <c r="L75" s="242"/>
      <c r="M75" s="242"/>
      <c r="N75" s="242"/>
      <c r="O75" s="242"/>
      <c r="P75" s="242"/>
      <c r="Q75" s="242"/>
      <c r="R75" s="242"/>
    </row>
    <row r="76" spans="1:18" ht="15.6" x14ac:dyDescent="0.3">
      <c r="A76" s="186"/>
      <c r="B76" s="186"/>
      <c r="C76" s="186"/>
      <c r="D76" s="258" t="s">
        <v>743</v>
      </c>
      <c r="E76" s="259" t="s">
        <v>744</v>
      </c>
      <c r="F76" s="273"/>
      <c r="G76" s="260" t="s">
        <v>238</v>
      </c>
      <c r="H76" s="242"/>
      <c r="I76" s="242">
        <v>32</v>
      </c>
      <c r="J76" s="242"/>
      <c r="K76" s="242"/>
      <c r="L76" s="242"/>
      <c r="M76" s="242"/>
      <c r="N76" s="242"/>
      <c r="O76" s="242"/>
      <c r="P76" s="242"/>
      <c r="Q76" s="242"/>
      <c r="R76" s="242"/>
    </row>
    <row r="77" spans="1:18" ht="31.2" x14ac:dyDescent="0.3">
      <c r="A77" s="186"/>
      <c r="B77" s="186"/>
      <c r="C77" s="186"/>
      <c r="D77" s="258" t="s">
        <v>745</v>
      </c>
      <c r="E77" s="259" t="s">
        <v>746</v>
      </c>
      <c r="F77" s="273"/>
      <c r="G77" s="260" t="s">
        <v>740</v>
      </c>
      <c r="H77" s="242"/>
      <c r="I77" s="242">
        <v>900</v>
      </c>
      <c r="J77" s="242"/>
      <c r="K77" s="242"/>
      <c r="L77" s="242"/>
      <c r="M77" s="242"/>
      <c r="N77" s="242"/>
      <c r="O77" s="242"/>
      <c r="P77" s="242"/>
      <c r="Q77" s="242"/>
      <c r="R77" s="242"/>
    </row>
    <row r="78" spans="1:18" s="189" customFormat="1" ht="32.4" x14ac:dyDescent="0.35">
      <c r="A78" s="244"/>
      <c r="B78" s="244"/>
      <c r="C78" s="244"/>
      <c r="D78" s="255">
        <v>2</v>
      </c>
      <c r="E78" s="256" t="s">
        <v>747</v>
      </c>
      <c r="F78" s="274"/>
      <c r="G78" s="257"/>
      <c r="H78" s="243"/>
      <c r="I78" s="243">
        <f>I79+I84+I87+I88</f>
        <v>927</v>
      </c>
      <c r="J78" s="243">
        <f t="shared" ref="J78:Q78" si="20">J79+J84+J87+J88</f>
        <v>135</v>
      </c>
      <c r="K78" s="243">
        <f t="shared" si="20"/>
        <v>135</v>
      </c>
      <c r="L78" s="243">
        <f t="shared" si="20"/>
        <v>135</v>
      </c>
      <c r="M78" s="243">
        <f t="shared" si="20"/>
        <v>0</v>
      </c>
      <c r="N78" s="243">
        <f t="shared" si="20"/>
        <v>0</v>
      </c>
      <c r="O78" s="243">
        <f t="shared" si="20"/>
        <v>0</v>
      </c>
      <c r="P78" s="243">
        <f t="shared" si="20"/>
        <v>0</v>
      </c>
      <c r="Q78" s="243">
        <f t="shared" si="20"/>
        <v>0</v>
      </c>
      <c r="R78" s="243"/>
    </row>
    <row r="79" spans="1:18" s="190" customFormat="1" ht="31.2" x14ac:dyDescent="0.3">
      <c r="A79" s="247"/>
      <c r="B79" s="247"/>
      <c r="C79" s="247"/>
      <c r="D79" s="265" t="s">
        <v>510</v>
      </c>
      <c r="E79" s="263" t="s">
        <v>748</v>
      </c>
      <c r="F79" s="275"/>
      <c r="G79" s="261"/>
      <c r="H79" s="251"/>
      <c r="I79" s="251">
        <f>SUM(I80:I83)</f>
        <v>392</v>
      </c>
      <c r="J79" s="251">
        <f t="shared" ref="J79:Q79" si="21">SUM(J80:J83)</f>
        <v>0</v>
      </c>
      <c r="K79" s="251">
        <f t="shared" si="21"/>
        <v>0</v>
      </c>
      <c r="L79" s="251">
        <f t="shared" si="21"/>
        <v>0</v>
      </c>
      <c r="M79" s="251">
        <f t="shared" si="21"/>
        <v>0</v>
      </c>
      <c r="N79" s="251"/>
      <c r="O79" s="251">
        <f t="shared" si="21"/>
        <v>0</v>
      </c>
      <c r="P79" s="251">
        <f t="shared" si="21"/>
        <v>0</v>
      </c>
      <c r="Q79" s="251">
        <f t="shared" si="21"/>
        <v>0</v>
      </c>
      <c r="R79" s="251"/>
    </row>
    <row r="80" spans="1:18" ht="30" customHeight="1" x14ac:dyDescent="0.3">
      <c r="A80" s="186"/>
      <c r="B80" s="186"/>
      <c r="C80" s="186"/>
      <c r="D80" s="264" t="s">
        <v>45</v>
      </c>
      <c r="E80" s="259" t="s">
        <v>749</v>
      </c>
      <c r="F80" s="273"/>
      <c r="G80" s="260" t="s">
        <v>750</v>
      </c>
      <c r="H80" s="242"/>
      <c r="I80" s="242">
        <v>80</v>
      </c>
      <c r="J80" s="242"/>
      <c r="K80" s="242"/>
      <c r="L80" s="242"/>
      <c r="M80" s="242"/>
      <c r="N80" s="242"/>
      <c r="O80" s="242"/>
      <c r="P80" s="242"/>
      <c r="Q80" s="242"/>
      <c r="R80" s="242"/>
    </row>
    <row r="81" spans="1:18" ht="31.2" x14ac:dyDescent="0.3">
      <c r="A81" s="186"/>
      <c r="B81" s="186"/>
      <c r="C81" s="186"/>
      <c r="D81" s="264" t="s">
        <v>45</v>
      </c>
      <c r="E81" s="259" t="s">
        <v>751</v>
      </c>
      <c r="F81" s="273"/>
      <c r="G81" s="260" t="s">
        <v>750</v>
      </c>
      <c r="H81" s="242"/>
      <c r="I81" s="242">
        <v>96</v>
      </c>
      <c r="J81" s="242"/>
      <c r="K81" s="242"/>
      <c r="L81" s="242"/>
      <c r="M81" s="242"/>
      <c r="N81" s="242"/>
      <c r="O81" s="242"/>
      <c r="P81" s="242"/>
      <c r="Q81" s="242"/>
      <c r="R81" s="242"/>
    </row>
    <row r="82" spans="1:18" ht="31.2" x14ac:dyDescent="0.3">
      <c r="A82" s="186"/>
      <c r="B82" s="186"/>
      <c r="C82" s="186"/>
      <c r="D82" s="264" t="s">
        <v>45</v>
      </c>
      <c r="E82" s="259" t="s">
        <v>752</v>
      </c>
      <c r="F82" s="273"/>
      <c r="G82" s="260" t="s">
        <v>750</v>
      </c>
      <c r="H82" s="242"/>
      <c r="I82" s="242">
        <v>120</v>
      </c>
      <c r="J82" s="242"/>
      <c r="K82" s="242"/>
      <c r="L82" s="242"/>
      <c r="M82" s="242"/>
      <c r="N82" s="242"/>
      <c r="O82" s="242"/>
      <c r="P82" s="242"/>
      <c r="Q82" s="242"/>
      <c r="R82" s="242"/>
    </row>
    <row r="83" spans="1:18" ht="31.2" x14ac:dyDescent="0.3">
      <c r="A83" s="186"/>
      <c r="B83" s="186"/>
      <c r="C83" s="186"/>
      <c r="D83" s="264" t="s">
        <v>45</v>
      </c>
      <c r="E83" s="259" t="s">
        <v>763</v>
      </c>
      <c r="F83" s="273"/>
      <c r="G83" s="260" t="s">
        <v>750</v>
      </c>
      <c r="H83" s="242"/>
      <c r="I83" s="242">
        <v>96</v>
      </c>
      <c r="J83" s="242"/>
      <c r="K83" s="242"/>
      <c r="L83" s="242"/>
      <c r="M83" s="242"/>
      <c r="N83" s="242"/>
      <c r="O83" s="242"/>
      <c r="P83" s="242"/>
      <c r="Q83" s="242"/>
      <c r="R83" s="242"/>
    </row>
    <row r="84" spans="1:18" s="190" customFormat="1" ht="31.2" x14ac:dyDescent="0.3">
      <c r="A84" s="247"/>
      <c r="B84" s="247"/>
      <c r="C84" s="247"/>
      <c r="D84" s="262" t="s">
        <v>521</v>
      </c>
      <c r="E84" s="263" t="s">
        <v>753</v>
      </c>
      <c r="F84" s="275"/>
      <c r="G84" s="261"/>
      <c r="H84" s="251"/>
      <c r="I84" s="251">
        <f>SUM(I85:I86)</f>
        <v>240</v>
      </c>
      <c r="J84" s="251">
        <f t="shared" ref="J84:Q84" si="22">SUM(J85:J86)</f>
        <v>0</v>
      </c>
      <c r="K84" s="251">
        <f t="shared" si="22"/>
        <v>0</v>
      </c>
      <c r="L84" s="251">
        <f t="shared" si="22"/>
        <v>0</v>
      </c>
      <c r="M84" s="251">
        <f t="shared" si="22"/>
        <v>0</v>
      </c>
      <c r="N84" s="251">
        <f t="shared" si="22"/>
        <v>0</v>
      </c>
      <c r="O84" s="251">
        <f t="shared" si="22"/>
        <v>0</v>
      </c>
      <c r="P84" s="251">
        <f t="shared" si="22"/>
        <v>0</v>
      </c>
      <c r="Q84" s="251">
        <f t="shared" si="22"/>
        <v>0</v>
      </c>
      <c r="R84" s="251"/>
    </row>
    <row r="85" spans="1:18" ht="31.2" x14ac:dyDescent="0.3">
      <c r="A85" s="186"/>
      <c r="B85" s="186"/>
      <c r="C85" s="186"/>
      <c r="D85" s="264" t="s">
        <v>45</v>
      </c>
      <c r="E85" s="259" t="s">
        <v>754</v>
      </c>
      <c r="F85" s="273"/>
      <c r="G85" s="260" t="s">
        <v>755</v>
      </c>
      <c r="H85" s="242"/>
      <c r="I85" s="242">
        <v>200</v>
      </c>
      <c r="J85" s="242"/>
      <c r="K85" s="242"/>
      <c r="L85" s="242"/>
      <c r="M85" s="242"/>
      <c r="N85" s="242"/>
      <c r="O85" s="242"/>
      <c r="P85" s="242"/>
      <c r="Q85" s="242"/>
      <c r="R85" s="242"/>
    </row>
    <row r="86" spans="1:18" ht="31.2" x14ac:dyDescent="0.3">
      <c r="A86" s="186"/>
      <c r="B86" s="186"/>
      <c r="C86" s="186"/>
      <c r="D86" s="264" t="s">
        <v>45</v>
      </c>
      <c r="E86" s="259" t="s">
        <v>756</v>
      </c>
      <c r="F86" s="273"/>
      <c r="G86" s="260" t="s">
        <v>755</v>
      </c>
      <c r="H86" s="242"/>
      <c r="I86" s="242">
        <v>40</v>
      </c>
      <c r="J86" s="242"/>
      <c r="K86" s="242"/>
      <c r="L86" s="242"/>
      <c r="M86" s="242"/>
      <c r="N86" s="242"/>
      <c r="O86" s="242"/>
      <c r="P86" s="242"/>
      <c r="Q86" s="242"/>
      <c r="R86" s="242"/>
    </row>
    <row r="87" spans="1:18" s="190" customFormat="1" ht="46.8" x14ac:dyDescent="0.3">
      <c r="A87" s="247"/>
      <c r="B87" s="247"/>
      <c r="C87" s="247"/>
      <c r="D87" s="262" t="s">
        <v>526</v>
      </c>
      <c r="E87" s="263" t="s">
        <v>757</v>
      </c>
      <c r="F87" s="275"/>
      <c r="G87" s="261" t="s">
        <v>758</v>
      </c>
      <c r="H87" s="251"/>
      <c r="I87" s="251">
        <v>135</v>
      </c>
      <c r="J87" s="251">
        <v>135</v>
      </c>
      <c r="K87" s="251">
        <v>135</v>
      </c>
      <c r="L87" s="251">
        <v>135</v>
      </c>
      <c r="M87" s="251"/>
      <c r="N87" s="251"/>
      <c r="O87" s="251"/>
      <c r="P87" s="251"/>
      <c r="Q87" s="251"/>
      <c r="R87" s="251"/>
    </row>
    <row r="88" spans="1:18" s="190" customFormat="1" ht="15.6" x14ac:dyDescent="0.3">
      <c r="A88" s="247"/>
      <c r="B88" s="247"/>
      <c r="C88" s="247"/>
      <c r="D88" s="262" t="s">
        <v>759</v>
      </c>
      <c r="E88" s="263" t="s">
        <v>760</v>
      </c>
      <c r="F88" s="275"/>
      <c r="G88" s="261"/>
      <c r="H88" s="251"/>
      <c r="I88" s="251">
        <f>I89+I90</f>
        <v>160</v>
      </c>
      <c r="J88" s="251">
        <f t="shared" ref="J88:Q88" si="23">J89+J90</f>
        <v>0</v>
      </c>
      <c r="K88" s="251">
        <f t="shared" si="23"/>
        <v>0</v>
      </c>
      <c r="L88" s="251">
        <f t="shared" si="23"/>
        <v>0</v>
      </c>
      <c r="M88" s="251">
        <f t="shared" si="23"/>
        <v>0</v>
      </c>
      <c r="N88" s="251">
        <f t="shared" si="23"/>
        <v>0</v>
      </c>
      <c r="O88" s="251">
        <f t="shared" si="23"/>
        <v>0</v>
      </c>
      <c r="P88" s="251">
        <f t="shared" si="23"/>
        <v>0</v>
      </c>
      <c r="Q88" s="251">
        <f t="shared" si="23"/>
        <v>0</v>
      </c>
      <c r="R88" s="251"/>
    </row>
    <row r="89" spans="1:18" ht="31.2" x14ac:dyDescent="0.3">
      <c r="A89" s="186"/>
      <c r="B89" s="186"/>
      <c r="C89" s="186"/>
      <c r="D89" s="262" t="s">
        <v>45</v>
      </c>
      <c r="E89" s="259" t="s">
        <v>761</v>
      </c>
      <c r="F89" s="273"/>
      <c r="G89" s="260" t="s">
        <v>762</v>
      </c>
      <c r="H89" s="242"/>
      <c r="I89" s="242">
        <v>40</v>
      </c>
      <c r="J89" s="242"/>
      <c r="K89" s="242"/>
      <c r="L89" s="242"/>
      <c r="M89" s="242"/>
      <c r="N89" s="242"/>
      <c r="O89" s="242"/>
      <c r="P89" s="242"/>
      <c r="Q89" s="242"/>
      <c r="R89" s="242"/>
    </row>
    <row r="90" spans="1:18" ht="15.6" x14ac:dyDescent="0.3">
      <c r="A90" s="186"/>
      <c r="B90" s="186"/>
      <c r="C90" s="186"/>
      <c r="D90" s="262" t="s">
        <v>45</v>
      </c>
      <c r="E90" s="259" t="s">
        <v>764</v>
      </c>
      <c r="F90" s="273"/>
      <c r="G90" s="260" t="s">
        <v>750</v>
      </c>
      <c r="H90" s="242"/>
      <c r="I90" s="242">
        <v>120</v>
      </c>
      <c r="J90" s="242"/>
      <c r="K90" s="242"/>
      <c r="L90" s="242"/>
      <c r="M90" s="242"/>
      <c r="N90" s="242"/>
      <c r="O90" s="242"/>
      <c r="P90" s="242"/>
      <c r="Q90" s="242"/>
      <c r="R90" s="242"/>
    </row>
    <row r="91" spans="1:18" s="188" customFormat="1" ht="39.6" x14ac:dyDescent="0.3">
      <c r="A91" s="276" t="str">
        <f>[1]gốc!B251</f>
        <v>DA8</v>
      </c>
      <c r="B91" s="276" t="e">
        <f>[1]gốc!C251</f>
        <v>#REF!</v>
      </c>
      <c r="C91" s="276" t="e">
        <f>[1]gốc!D251</f>
        <v>#REF!</v>
      </c>
      <c r="D91" s="219" t="s">
        <v>584</v>
      </c>
      <c r="E91" s="277" t="s">
        <v>554</v>
      </c>
      <c r="F91" s="219"/>
      <c r="G91" s="219"/>
      <c r="H91" s="193">
        <f>H92+H96+H100+H101+H105+H113</f>
        <v>3838</v>
      </c>
      <c r="I91" s="193">
        <f t="shared" ref="I91:Q91" si="24">I92+I96+I100+I101+I105+I113</f>
        <v>3438</v>
      </c>
      <c r="J91" s="193">
        <f t="shared" si="24"/>
        <v>0</v>
      </c>
      <c r="K91" s="193"/>
      <c r="L91" s="193">
        <f t="shared" si="24"/>
        <v>400</v>
      </c>
      <c r="M91" s="193">
        <f t="shared" si="24"/>
        <v>774.75</v>
      </c>
      <c r="N91" s="193">
        <f t="shared" si="24"/>
        <v>624.75</v>
      </c>
      <c r="O91" s="193">
        <f t="shared" si="24"/>
        <v>0</v>
      </c>
      <c r="P91" s="193"/>
      <c r="Q91" s="193">
        <f t="shared" si="24"/>
        <v>150</v>
      </c>
      <c r="R91" s="193"/>
    </row>
    <row r="92" spans="1:18" s="189" customFormat="1" ht="27.6" x14ac:dyDescent="0.3">
      <c r="A92" s="198" t="str">
        <f>[1]gốc!B252</f>
        <v>DA8</v>
      </c>
      <c r="B92" s="198" t="e">
        <f>[1]gốc!C252</f>
        <v>#REF!</v>
      </c>
      <c r="C92" s="198" t="e">
        <f>[1]gốc!D252</f>
        <v>#REF!</v>
      </c>
      <c r="D92" s="199">
        <v>1</v>
      </c>
      <c r="E92" s="200" t="s">
        <v>555</v>
      </c>
      <c r="F92" s="278"/>
      <c r="G92" s="199" t="s">
        <v>494</v>
      </c>
      <c r="H92" s="196">
        <f>SUM(H93:H95)</f>
        <v>250</v>
      </c>
      <c r="I92" s="196">
        <f t="shared" ref="I92:Q92" si="25">SUM(I93:I95)</f>
        <v>250</v>
      </c>
      <c r="J92" s="196">
        <f t="shared" si="25"/>
        <v>0</v>
      </c>
      <c r="K92" s="196">
        <f t="shared" si="25"/>
        <v>0</v>
      </c>
      <c r="L92" s="196">
        <f t="shared" si="25"/>
        <v>0</v>
      </c>
      <c r="M92" s="196">
        <f t="shared" si="25"/>
        <v>64</v>
      </c>
      <c r="N92" s="196">
        <f t="shared" si="25"/>
        <v>64</v>
      </c>
      <c r="O92" s="196"/>
      <c r="P92" s="196">
        <f t="shared" si="25"/>
        <v>0</v>
      </c>
      <c r="Q92" s="196">
        <f t="shared" si="25"/>
        <v>0</v>
      </c>
      <c r="R92" s="196"/>
    </row>
    <row r="93" spans="1:18" ht="26.4" x14ac:dyDescent="0.3">
      <c r="A93" s="187" t="str">
        <f>[1]gốc!B253</f>
        <v>DA8</v>
      </c>
      <c r="B93" s="187" t="e">
        <f>[1]gốc!C253</f>
        <v>#REF!</v>
      </c>
      <c r="C93" s="187" t="e">
        <f>[1]gốc!D253</f>
        <v>#REF!</v>
      </c>
      <c r="D93" s="205" t="s">
        <v>45</v>
      </c>
      <c r="E93" s="183" t="s">
        <v>556</v>
      </c>
      <c r="F93" s="206"/>
      <c r="G93" s="205"/>
      <c r="H93" s="192">
        <f t="shared" si="1"/>
        <v>60</v>
      </c>
      <c r="I93" s="192">
        <v>60</v>
      </c>
      <c r="J93" s="192"/>
      <c r="K93" s="192">
        <v>0</v>
      </c>
      <c r="L93" s="192">
        <v>0</v>
      </c>
      <c r="M93" s="192">
        <f t="shared" si="2"/>
        <v>30</v>
      </c>
      <c r="N93" s="192">
        <v>30</v>
      </c>
      <c r="O93" s="192"/>
      <c r="P93" s="192">
        <v>0</v>
      </c>
      <c r="Q93" s="192">
        <v>0</v>
      </c>
      <c r="R93" s="192"/>
    </row>
    <row r="94" spans="1:18" ht="26.4" x14ac:dyDescent="0.3">
      <c r="A94" s="187" t="str">
        <f>[1]gốc!B254</f>
        <v>DA8</v>
      </c>
      <c r="B94" s="187" t="e">
        <f>[1]gốc!C254</f>
        <v>#REF!</v>
      </c>
      <c r="C94" s="187" t="e">
        <f>[1]gốc!D254</f>
        <v>#REF!</v>
      </c>
      <c r="D94" s="205" t="s">
        <v>45</v>
      </c>
      <c r="E94" s="183" t="s">
        <v>557</v>
      </c>
      <c r="F94" s="206"/>
      <c r="G94" s="205"/>
      <c r="H94" s="192">
        <f t="shared" si="1"/>
        <v>100</v>
      </c>
      <c r="I94" s="192">
        <v>100</v>
      </c>
      <c r="J94" s="192"/>
      <c r="K94" s="192">
        <v>0</v>
      </c>
      <c r="L94" s="192">
        <v>0</v>
      </c>
      <c r="M94" s="192">
        <f t="shared" si="2"/>
        <v>25</v>
      </c>
      <c r="N94" s="192">
        <v>25</v>
      </c>
      <c r="O94" s="192"/>
      <c r="P94" s="192">
        <v>0</v>
      </c>
      <c r="Q94" s="192">
        <v>0</v>
      </c>
      <c r="R94" s="192"/>
    </row>
    <row r="95" spans="1:18" ht="39.6" x14ac:dyDescent="0.3">
      <c r="A95" s="187" t="str">
        <f>[1]gốc!B255</f>
        <v>DA8</v>
      </c>
      <c r="B95" s="187" t="e">
        <f>[1]gốc!C255</f>
        <v>#REF!</v>
      </c>
      <c r="C95" s="187" t="e">
        <f>[1]gốc!D255</f>
        <v>#REF!</v>
      </c>
      <c r="D95" s="205" t="s">
        <v>45</v>
      </c>
      <c r="E95" s="183" t="s">
        <v>558</v>
      </c>
      <c r="F95" s="206"/>
      <c r="G95" s="205"/>
      <c r="H95" s="192">
        <f t="shared" si="1"/>
        <v>90</v>
      </c>
      <c r="I95" s="192">
        <v>90</v>
      </c>
      <c r="J95" s="192"/>
      <c r="K95" s="192">
        <v>0</v>
      </c>
      <c r="L95" s="192">
        <v>0</v>
      </c>
      <c r="M95" s="192">
        <f t="shared" si="2"/>
        <v>9</v>
      </c>
      <c r="N95" s="192">
        <v>9</v>
      </c>
      <c r="O95" s="192"/>
      <c r="P95" s="192">
        <v>0</v>
      </c>
      <c r="Q95" s="192">
        <v>0</v>
      </c>
      <c r="R95" s="192"/>
    </row>
    <row r="96" spans="1:18" s="189" customFormat="1" ht="41.4" x14ac:dyDescent="0.3">
      <c r="A96" s="198" t="str">
        <f>[1]gốc!B256</f>
        <v>DA8</v>
      </c>
      <c r="B96" s="198" t="e">
        <f>[1]gốc!C256</f>
        <v>#REF!</v>
      </c>
      <c r="C96" s="198" t="e">
        <f>[1]gốc!D256</f>
        <v>#REF!</v>
      </c>
      <c r="D96" s="199">
        <v>2</v>
      </c>
      <c r="E96" s="200" t="s">
        <v>559</v>
      </c>
      <c r="F96" s="278"/>
      <c r="G96" s="199" t="s">
        <v>494</v>
      </c>
      <c r="H96" s="196">
        <f>SUM(H97:H99)</f>
        <v>250</v>
      </c>
      <c r="I96" s="196">
        <f t="shared" ref="I96:Q96" si="26">SUM(I97:I99)</f>
        <v>250</v>
      </c>
      <c r="J96" s="196">
        <f t="shared" si="26"/>
        <v>0</v>
      </c>
      <c r="K96" s="196">
        <f t="shared" si="26"/>
        <v>0</v>
      </c>
      <c r="L96" s="196">
        <f t="shared" si="26"/>
        <v>0</v>
      </c>
      <c r="M96" s="196">
        <f t="shared" si="26"/>
        <v>0</v>
      </c>
      <c r="N96" s="196">
        <f t="shared" si="26"/>
        <v>0</v>
      </c>
      <c r="O96" s="196">
        <f t="shared" si="26"/>
        <v>0</v>
      </c>
      <c r="P96" s="196">
        <f t="shared" si="26"/>
        <v>0</v>
      </c>
      <c r="Q96" s="196">
        <f t="shared" si="26"/>
        <v>0</v>
      </c>
      <c r="R96" s="196"/>
    </row>
    <row r="97" spans="1:18" ht="39.6" x14ac:dyDescent="0.3">
      <c r="A97" s="187" t="str">
        <f>[1]gốc!B257</f>
        <v>DA8</v>
      </c>
      <c r="B97" s="187" t="e">
        <f>[1]gốc!C257</f>
        <v>#REF!</v>
      </c>
      <c r="C97" s="187" t="e">
        <f>[1]gốc!D257</f>
        <v>#REF!</v>
      </c>
      <c r="D97" s="205" t="s">
        <v>45</v>
      </c>
      <c r="E97" s="183" t="s">
        <v>560</v>
      </c>
      <c r="F97" s="206"/>
      <c r="G97" s="205"/>
      <c r="H97" s="192">
        <f t="shared" si="1"/>
        <v>210</v>
      </c>
      <c r="I97" s="192">
        <v>210</v>
      </c>
      <c r="J97" s="192"/>
      <c r="K97" s="192">
        <v>0</v>
      </c>
      <c r="L97" s="192">
        <v>0</v>
      </c>
      <c r="M97" s="192">
        <f t="shared" si="2"/>
        <v>0</v>
      </c>
      <c r="N97" s="192">
        <v>0</v>
      </c>
      <c r="O97" s="192">
        <v>0</v>
      </c>
      <c r="P97" s="192">
        <v>0</v>
      </c>
      <c r="Q97" s="192">
        <v>0</v>
      </c>
      <c r="R97" s="192"/>
    </row>
    <row r="98" spans="1:18" ht="26.4" x14ac:dyDescent="0.3">
      <c r="A98" s="187" t="str">
        <f>[1]gốc!B258</f>
        <v>DA8</v>
      </c>
      <c r="B98" s="187" t="e">
        <f>[1]gốc!C258</f>
        <v>#REF!</v>
      </c>
      <c r="C98" s="187" t="e">
        <f>[1]gốc!D258</f>
        <v>#REF!</v>
      </c>
      <c r="D98" s="205" t="s">
        <v>45</v>
      </c>
      <c r="E98" s="183" t="s">
        <v>561</v>
      </c>
      <c r="F98" s="206"/>
      <c r="G98" s="205"/>
      <c r="H98" s="192">
        <f t="shared" si="1"/>
        <v>20</v>
      </c>
      <c r="I98" s="192">
        <v>20</v>
      </c>
      <c r="J98" s="192"/>
      <c r="K98" s="192">
        <v>0</v>
      </c>
      <c r="L98" s="192">
        <v>0</v>
      </c>
      <c r="M98" s="192">
        <f t="shared" si="2"/>
        <v>0</v>
      </c>
      <c r="N98" s="192">
        <v>0</v>
      </c>
      <c r="O98" s="192">
        <v>0</v>
      </c>
      <c r="P98" s="192">
        <v>0</v>
      </c>
      <c r="Q98" s="192">
        <v>0</v>
      </c>
      <c r="R98" s="192"/>
    </row>
    <row r="99" spans="1:18" ht="26.4" x14ac:dyDescent="0.3">
      <c r="A99" s="187" t="str">
        <f>[1]gốc!B259</f>
        <v>DA8</v>
      </c>
      <c r="B99" s="187" t="e">
        <f>[1]gốc!C259</f>
        <v>#REF!</v>
      </c>
      <c r="C99" s="187" t="e">
        <f>[1]gốc!D259</f>
        <v>#REF!</v>
      </c>
      <c r="D99" s="205" t="s">
        <v>45</v>
      </c>
      <c r="E99" s="183" t="s">
        <v>562</v>
      </c>
      <c r="F99" s="206"/>
      <c r="G99" s="205"/>
      <c r="H99" s="192">
        <f t="shared" si="1"/>
        <v>20</v>
      </c>
      <c r="I99" s="192">
        <v>20</v>
      </c>
      <c r="J99" s="192"/>
      <c r="K99" s="192">
        <v>0</v>
      </c>
      <c r="L99" s="192">
        <v>0</v>
      </c>
      <c r="M99" s="192">
        <f t="shared" si="2"/>
        <v>0</v>
      </c>
      <c r="N99" s="192">
        <v>0</v>
      </c>
      <c r="O99" s="192">
        <v>0</v>
      </c>
      <c r="P99" s="192">
        <v>0</v>
      </c>
      <c r="Q99" s="192">
        <v>0</v>
      </c>
      <c r="R99" s="192"/>
    </row>
    <row r="100" spans="1:18" s="189" customFormat="1" ht="41.4" x14ac:dyDescent="0.3">
      <c r="A100" s="198" t="str">
        <f>[1]gốc!B260</f>
        <v>DA8</v>
      </c>
      <c r="B100" s="198" t="e">
        <f>[1]gốc!C260</f>
        <v>#REF!</v>
      </c>
      <c r="C100" s="198" t="e">
        <f>[1]gốc!D260</f>
        <v>#REF!</v>
      </c>
      <c r="D100" s="199">
        <v>3</v>
      </c>
      <c r="E100" s="200" t="s">
        <v>563</v>
      </c>
      <c r="F100" s="278"/>
      <c r="G100" s="199" t="s">
        <v>494</v>
      </c>
      <c r="H100" s="196">
        <f t="shared" si="1"/>
        <v>120</v>
      </c>
      <c r="I100" s="196">
        <v>120</v>
      </c>
      <c r="J100" s="196"/>
      <c r="K100" s="196">
        <v>0</v>
      </c>
      <c r="L100" s="196">
        <v>0</v>
      </c>
      <c r="M100" s="196">
        <f t="shared" si="2"/>
        <v>30</v>
      </c>
      <c r="N100" s="196">
        <v>30</v>
      </c>
      <c r="O100" s="196"/>
      <c r="P100" s="196">
        <v>0</v>
      </c>
      <c r="Q100" s="196">
        <v>0</v>
      </c>
      <c r="R100" s="196"/>
    </row>
    <row r="101" spans="1:18" s="189" customFormat="1" x14ac:dyDescent="0.3">
      <c r="A101" s="198" t="str">
        <f>[1]gốc!B261</f>
        <v>DA8</v>
      </c>
      <c r="B101" s="198" t="e">
        <f>[1]gốc!C261</f>
        <v>#REF!</v>
      </c>
      <c r="C101" s="198" t="e">
        <f>[1]gốc!D261</f>
        <v>#REF!</v>
      </c>
      <c r="D101" s="199">
        <v>4</v>
      </c>
      <c r="E101" s="200" t="s">
        <v>564</v>
      </c>
      <c r="F101" s="278"/>
      <c r="G101" s="199" t="s">
        <v>494</v>
      </c>
      <c r="H101" s="196">
        <f>SUM(H102:H104)</f>
        <v>815.5</v>
      </c>
      <c r="I101" s="196">
        <f t="shared" ref="I101:Q101" si="27">SUM(I102:I104)</f>
        <v>815.5</v>
      </c>
      <c r="J101" s="196">
        <f t="shared" si="27"/>
        <v>0</v>
      </c>
      <c r="K101" s="196">
        <f t="shared" si="27"/>
        <v>0</v>
      </c>
      <c r="L101" s="196">
        <f t="shared" si="27"/>
        <v>0</v>
      </c>
      <c r="M101" s="196">
        <f t="shared" si="27"/>
        <v>51</v>
      </c>
      <c r="N101" s="196">
        <f t="shared" si="27"/>
        <v>51</v>
      </c>
      <c r="O101" s="196">
        <f t="shared" si="27"/>
        <v>0</v>
      </c>
      <c r="P101" s="196">
        <f t="shared" si="27"/>
        <v>0</v>
      </c>
      <c r="Q101" s="196">
        <f t="shared" si="27"/>
        <v>0</v>
      </c>
      <c r="R101" s="196"/>
    </row>
    <row r="102" spans="1:18" ht="26.4" x14ac:dyDescent="0.3">
      <c r="A102" s="187" t="str">
        <f>[1]gốc!B262</f>
        <v>DA8</v>
      </c>
      <c r="B102" s="187" t="e">
        <f>[1]gốc!C262</f>
        <v>#REF!</v>
      </c>
      <c r="C102" s="187" t="e">
        <f>[1]gốc!D262</f>
        <v>#REF!</v>
      </c>
      <c r="D102" s="205" t="s">
        <v>45</v>
      </c>
      <c r="E102" s="183" t="s">
        <v>565</v>
      </c>
      <c r="F102" s="206"/>
      <c r="G102" s="205"/>
      <c r="H102" s="192">
        <f t="shared" ref="H102:H148" si="28">SUM(I102:L102)</f>
        <v>635.5</v>
      </c>
      <c r="I102" s="192">
        <v>635.5</v>
      </c>
      <c r="J102" s="192"/>
      <c r="K102" s="192">
        <v>0</v>
      </c>
      <c r="L102" s="192">
        <v>0</v>
      </c>
      <c r="M102" s="192">
        <f t="shared" ref="M102:M148" si="29">SUM(N102:Q102)</f>
        <v>41</v>
      </c>
      <c r="N102" s="192">
        <v>41</v>
      </c>
      <c r="O102" s="192"/>
      <c r="P102" s="192">
        <v>0</v>
      </c>
      <c r="Q102" s="192">
        <v>0</v>
      </c>
      <c r="R102" s="192"/>
    </row>
    <row r="103" spans="1:18" ht="39.6" x14ac:dyDescent="0.3">
      <c r="A103" s="187" t="str">
        <f>[1]gốc!B263</f>
        <v>DA8</v>
      </c>
      <c r="B103" s="187" t="e">
        <f>[1]gốc!C263</f>
        <v>#REF!</v>
      </c>
      <c r="C103" s="187" t="e">
        <f>[1]gốc!D263</f>
        <v>#REF!</v>
      </c>
      <c r="D103" s="205" t="s">
        <v>45</v>
      </c>
      <c r="E103" s="183" t="s">
        <v>566</v>
      </c>
      <c r="F103" s="206"/>
      <c r="G103" s="205"/>
      <c r="H103" s="192">
        <f t="shared" si="28"/>
        <v>168</v>
      </c>
      <c r="I103" s="192">
        <v>168</v>
      </c>
      <c r="J103" s="192"/>
      <c r="K103" s="192">
        <v>0</v>
      </c>
      <c r="L103" s="192">
        <v>0</v>
      </c>
      <c r="M103" s="192">
        <f t="shared" si="29"/>
        <v>7</v>
      </c>
      <c r="N103" s="192">
        <v>7</v>
      </c>
      <c r="O103" s="192"/>
      <c r="P103" s="192">
        <v>0</v>
      </c>
      <c r="Q103" s="192">
        <v>0</v>
      </c>
      <c r="R103" s="192"/>
    </row>
    <row r="104" spans="1:18" ht="26.4" x14ac:dyDescent="0.3">
      <c r="A104" s="187" t="str">
        <f>[1]gốc!B264</f>
        <v>DA8</v>
      </c>
      <c r="B104" s="187" t="e">
        <f>[1]gốc!C264</f>
        <v>#REF!</v>
      </c>
      <c r="C104" s="187" t="e">
        <f>[1]gốc!D264</f>
        <v>#REF!</v>
      </c>
      <c r="D104" s="205" t="s">
        <v>45</v>
      </c>
      <c r="E104" s="183" t="s">
        <v>567</v>
      </c>
      <c r="F104" s="206"/>
      <c r="G104" s="205"/>
      <c r="H104" s="192">
        <f t="shared" si="28"/>
        <v>12</v>
      </c>
      <c r="I104" s="192">
        <v>12</v>
      </c>
      <c r="J104" s="192"/>
      <c r="K104" s="192">
        <v>0</v>
      </c>
      <c r="L104" s="192">
        <v>0</v>
      </c>
      <c r="M104" s="192">
        <f t="shared" si="29"/>
        <v>3</v>
      </c>
      <c r="N104" s="192">
        <v>3</v>
      </c>
      <c r="O104" s="192"/>
      <c r="P104" s="192">
        <v>0</v>
      </c>
      <c r="Q104" s="192">
        <v>0</v>
      </c>
      <c r="R104" s="192"/>
    </row>
    <row r="105" spans="1:18" s="189" customFormat="1" ht="27.6" x14ac:dyDescent="0.3">
      <c r="A105" s="198" t="str">
        <f>[1]gốc!B265</f>
        <v>DA8</v>
      </c>
      <c r="B105" s="198" t="e">
        <f>[1]gốc!C265</f>
        <v>#REF!</v>
      </c>
      <c r="C105" s="198" t="e">
        <f>[1]gốc!D265</f>
        <v>#REF!</v>
      </c>
      <c r="D105" s="199">
        <v>5</v>
      </c>
      <c r="E105" s="200" t="s">
        <v>568</v>
      </c>
      <c r="F105" s="278"/>
      <c r="G105" s="199" t="s">
        <v>494</v>
      </c>
      <c r="H105" s="196">
        <f>SUM(H106:H112)</f>
        <v>1727</v>
      </c>
      <c r="I105" s="196">
        <f t="shared" ref="I105:Q105" si="30">SUM(I106:I112)</f>
        <v>1327</v>
      </c>
      <c r="J105" s="196">
        <f t="shared" si="30"/>
        <v>0</v>
      </c>
      <c r="K105" s="196">
        <f t="shared" si="30"/>
        <v>0</v>
      </c>
      <c r="L105" s="196">
        <f t="shared" si="30"/>
        <v>400</v>
      </c>
      <c r="M105" s="196">
        <f t="shared" si="30"/>
        <v>556</v>
      </c>
      <c r="N105" s="196">
        <f t="shared" si="30"/>
        <v>406</v>
      </c>
      <c r="O105" s="196">
        <f t="shared" si="30"/>
        <v>0</v>
      </c>
      <c r="P105" s="196">
        <f t="shared" si="30"/>
        <v>0</v>
      </c>
      <c r="Q105" s="196">
        <f t="shared" si="30"/>
        <v>150</v>
      </c>
      <c r="R105" s="196"/>
    </row>
    <row r="106" spans="1:18" ht="26.4" x14ac:dyDescent="0.3">
      <c r="A106" s="187" t="str">
        <f>[1]gốc!B266</f>
        <v>DA8</v>
      </c>
      <c r="B106" s="187" t="e">
        <f>[1]gốc!C266</f>
        <v>#REF!</v>
      </c>
      <c r="C106" s="187" t="e">
        <f>[1]gốc!D266</f>
        <v>#REF!</v>
      </c>
      <c r="D106" s="205" t="s">
        <v>45</v>
      </c>
      <c r="E106" s="183" t="s">
        <v>569</v>
      </c>
      <c r="F106" s="206"/>
      <c r="G106" s="205"/>
      <c r="H106" s="192">
        <f t="shared" si="28"/>
        <v>12</v>
      </c>
      <c r="I106" s="192">
        <v>12</v>
      </c>
      <c r="J106" s="192"/>
      <c r="K106" s="192">
        <v>0</v>
      </c>
      <c r="L106" s="192">
        <v>0</v>
      </c>
      <c r="M106" s="192">
        <f t="shared" si="29"/>
        <v>6</v>
      </c>
      <c r="N106" s="192">
        <v>6</v>
      </c>
      <c r="O106" s="192"/>
      <c r="P106" s="192">
        <v>0</v>
      </c>
      <c r="Q106" s="192">
        <v>0</v>
      </c>
      <c r="R106" s="192"/>
    </row>
    <row r="107" spans="1:18" ht="26.4" x14ac:dyDescent="0.3">
      <c r="A107" s="187" t="str">
        <f>[1]gốc!B267</f>
        <v>DA8</v>
      </c>
      <c r="B107" s="187" t="e">
        <f>[1]gốc!C267</f>
        <v>#REF!</v>
      </c>
      <c r="C107" s="187" t="e">
        <f>[1]gốc!D267</f>
        <v>#REF!</v>
      </c>
      <c r="D107" s="205" t="s">
        <v>45</v>
      </c>
      <c r="E107" s="183" t="s">
        <v>570</v>
      </c>
      <c r="F107" s="206"/>
      <c r="G107" s="205"/>
      <c r="H107" s="192">
        <f t="shared" si="28"/>
        <v>60</v>
      </c>
      <c r="I107" s="192">
        <v>60</v>
      </c>
      <c r="J107" s="192"/>
      <c r="K107" s="192">
        <v>0</v>
      </c>
      <c r="L107" s="192">
        <v>0</v>
      </c>
      <c r="M107" s="192">
        <f t="shared" si="29"/>
        <v>10</v>
      </c>
      <c r="N107" s="192">
        <v>10</v>
      </c>
      <c r="O107" s="192"/>
      <c r="P107" s="192">
        <v>0</v>
      </c>
      <c r="Q107" s="192">
        <v>0</v>
      </c>
      <c r="R107" s="192"/>
    </row>
    <row r="108" spans="1:18" x14ac:dyDescent="0.3">
      <c r="A108" s="187" t="str">
        <f>[1]gốc!B268</f>
        <v>DA8</v>
      </c>
      <c r="B108" s="187" t="e">
        <f>[1]gốc!C268</f>
        <v>#REF!</v>
      </c>
      <c r="C108" s="187" t="e">
        <f>[1]gốc!D268</f>
        <v>#REF!</v>
      </c>
      <c r="D108" s="205" t="s">
        <v>45</v>
      </c>
      <c r="E108" s="183" t="s">
        <v>571</v>
      </c>
      <c r="F108" s="206"/>
      <c r="G108" s="205"/>
      <c r="H108" s="192">
        <f t="shared" si="28"/>
        <v>60</v>
      </c>
      <c r="I108" s="192">
        <v>60</v>
      </c>
      <c r="J108" s="192"/>
      <c r="K108" s="192">
        <v>0</v>
      </c>
      <c r="L108" s="192">
        <v>0</v>
      </c>
      <c r="M108" s="192">
        <f t="shared" si="29"/>
        <v>0</v>
      </c>
      <c r="N108" s="192">
        <v>0</v>
      </c>
      <c r="O108" s="192"/>
      <c r="P108" s="192">
        <v>0</v>
      </c>
      <c r="Q108" s="192">
        <v>0</v>
      </c>
      <c r="R108" s="192"/>
    </row>
    <row r="109" spans="1:18" ht="26.4" x14ac:dyDescent="0.3">
      <c r="A109" s="187" t="str">
        <f>[1]gốc!B269</f>
        <v>DA8</v>
      </c>
      <c r="B109" s="187" t="e">
        <f>[1]gốc!C269</f>
        <v>#REF!</v>
      </c>
      <c r="C109" s="187" t="e">
        <f>[1]gốc!D269</f>
        <v>#REF!</v>
      </c>
      <c r="D109" s="205" t="s">
        <v>45</v>
      </c>
      <c r="E109" s="183" t="s">
        <v>572</v>
      </c>
      <c r="F109" s="206"/>
      <c r="G109" s="205"/>
      <c r="H109" s="192">
        <f t="shared" si="28"/>
        <v>100</v>
      </c>
      <c r="I109" s="192">
        <v>100</v>
      </c>
      <c r="J109" s="192"/>
      <c r="K109" s="192">
        <v>0</v>
      </c>
      <c r="L109" s="192">
        <v>0</v>
      </c>
      <c r="M109" s="192">
        <f t="shared" si="29"/>
        <v>30</v>
      </c>
      <c r="N109" s="192">
        <v>30</v>
      </c>
      <c r="O109" s="192"/>
      <c r="P109" s="192">
        <v>0</v>
      </c>
      <c r="Q109" s="192">
        <v>0</v>
      </c>
      <c r="R109" s="192"/>
    </row>
    <row r="110" spans="1:18" ht="26.4" x14ac:dyDescent="0.3">
      <c r="A110" s="187" t="str">
        <f>[1]gốc!B270</f>
        <v>DA8</v>
      </c>
      <c r="B110" s="187" t="e">
        <f>[1]gốc!C270</f>
        <v>#REF!</v>
      </c>
      <c r="C110" s="187" t="e">
        <f>[1]gốc!D270</f>
        <v>#REF!</v>
      </c>
      <c r="D110" s="205" t="s">
        <v>45</v>
      </c>
      <c r="E110" s="183" t="s">
        <v>573</v>
      </c>
      <c r="F110" s="206"/>
      <c r="G110" s="205"/>
      <c r="H110" s="192">
        <f t="shared" si="28"/>
        <v>15</v>
      </c>
      <c r="I110" s="192">
        <v>15</v>
      </c>
      <c r="J110" s="192"/>
      <c r="K110" s="192">
        <v>0</v>
      </c>
      <c r="L110" s="192">
        <v>0</v>
      </c>
      <c r="M110" s="192">
        <f t="shared" si="29"/>
        <v>0</v>
      </c>
      <c r="N110" s="192">
        <v>0</v>
      </c>
      <c r="O110" s="192">
        <v>0</v>
      </c>
      <c r="P110" s="192">
        <v>0</v>
      </c>
      <c r="Q110" s="192">
        <v>0</v>
      </c>
      <c r="R110" s="192"/>
    </row>
    <row r="111" spans="1:18" ht="26.4" x14ac:dyDescent="0.3">
      <c r="A111" s="187" t="str">
        <f>[1]gốc!B271</f>
        <v>DA8</v>
      </c>
      <c r="B111" s="187" t="e">
        <f>[1]gốc!C271</f>
        <v>#REF!</v>
      </c>
      <c r="C111" s="187" t="e">
        <f>[1]gốc!D271</f>
        <v>#REF!</v>
      </c>
      <c r="D111" s="205" t="s">
        <v>45</v>
      </c>
      <c r="E111" s="183" t="s">
        <v>574</v>
      </c>
      <c r="F111" s="206"/>
      <c r="G111" s="205"/>
      <c r="H111" s="192">
        <f t="shared" si="28"/>
        <v>120</v>
      </c>
      <c r="I111" s="192">
        <v>120</v>
      </c>
      <c r="J111" s="192"/>
      <c r="K111" s="192">
        <v>0</v>
      </c>
      <c r="L111" s="192">
        <v>0</v>
      </c>
      <c r="M111" s="192">
        <f t="shared" si="29"/>
        <v>0</v>
      </c>
      <c r="N111" s="192"/>
      <c r="O111" s="192">
        <v>0</v>
      </c>
      <c r="P111" s="192">
        <v>0</v>
      </c>
      <c r="Q111" s="192">
        <v>0</v>
      </c>
      <c r="R111" s="192"/>
    </row>
    <row r="112" spans="1:18" ht="26.4" x14ac:dyDescent="0.3">
      <c r="A112" s="187" t="str">
        <f>[1]gốc!B272</f>
        <v>DA8</v>
      </c>
      <c r="B112" s="187" t="e">
        <f>[1]gốc!C272</f>
        <v>#REF!</v>
      </c>
      <c r="C112" s="187" t="e">
        <f>[1]gốc!D272</f>
        <v>#REF!</v>
      </c>
      <c r="D112" s="205" t="s">
        <v>45</v>
      </c>
      <c r="E112" s="183" t="s">
        <v>575</v>
      </c>
      <c r="F112" s="206"/>
      <c r="G112" s="205"/>
      <c r="H112" s="192">
        <f t="shared" si="28"/>
        <v>1360</v>
      </c>
      <c r="I112" s="192">
        <v>960</v>
      </c>
      <c r="J112" s="192"/>
      <c r="K112" s="192"/>
      <c r="L112" s="192">
        <v>400</v>
      </c>
      <c r="M112" s="192">
        <f t="shared" si="29"/>
        <v>510</v>
      </c>
      <c r="N112" s="192">
        <v>360</v>
      </c>
      <c r="O112" s="192"/>
      <c r="P112" s="192"/>
      <c r="Q112" s="192">
        <v>150</v>
      </c>
      <c r="R112" s="192"/>
    </row>
    <row r="113" spans="1:18" s="189" customFormat="1" ht="41.4" x14ac:dyDescent="0.3">
      <c r="A113" s="198" t="str">
        <f>[1]gốc!B273</f>
        <v>DA8</v>
      </c>
      <c r="B113" s="198" t="e">
        <f>[1]gốc!C273</f>
        <v>#REF!</v>
      </c>
      <c r="C113" s="198" t="e">
        <f>[1]gốc!D273</f>
        <v>#REF!</v>
      </c>
      <c r="D113" s="199">
        <v>6</v>
      </c>
      <c r="E113" s="200" t="s">
        <v>576</v>
      </c>
      <c r="F113" s="278"/>
      <c r="G113" s="199" t="s">
        <v>494</v>
      </c>
      <c r="H113" s="196">
        <f>SUM(H114:H120)</f>
        <v>675.5</v>
      </c>
      <c r="I113" s="196">
        <f t="shared" ref="I113" si="31">SUM(I114:I120)</f>
        <v>675.5</v>
      </c>
      <c r="J113" s="196">
        <f t="shared" ref="J113" si="32">SUM(J114:J120)</f>
        <v>0</v>
      </c>
      <c r="K113" s="196">
        <f t="shared" ref="K113" si="33">SUM(K114:K120)</f>
        <v>0</v>
      </c>
      <c r="L113" s="196">
        <f t="shared" ref="L113" si="34">SUM(L114:L120)</f>
        <v>0</v>
      </c>
      <c r="M113" s="196">
        <f t="shared" ref="M113" si="35">SUM(M114:M120)</f>
        <v>73.75</v>
      </c>
      <c r="N113" s="196">
        <f t="shared" ref="N113" si="36">SUM(N114:N120)</f>
        <v>73.75</v>
      </c>
      <c r="O113" s="196">
        <f t="shared" ref="O113" si="37">SUM(O114:O120)</f>
        <v>0</v>
      </c>
      <c r="P113" s="196">
        <f t="shared" ref="P113" si="38">SUM(P114:P120)</f>
        <v>0</v>
      </c>
      <c r="Q113" s="196">
        <f t="shared" ref="Q113" si="39">SUM(Q114:Q120)</f>
        <v>0</v>
      </c>
      <c r="R113" s="196"/>
    </row>
    <row r="114" spans="1:18" ht="26.4" x14ac:dyDescent="0.3">
      <c r="A114" s="187" t="str">
        <f>[1]gốc!B274</f>
        <v>DA8</v>
      </c>
      <c r="B114" s="187" t="e">
        <f>[1]gốc!C274</f>
        <v>#REF!</v>
      </c>
      <c r="C114" s="187" t="e">
        <f>[1]gốc!D274</f>
        <v>#REF!</v>
      </c>
      <c r="D114" s="205" t="s">
        <v>45</v>
      </c>
      <c r="E114" s="183" t="s">
        <v>577</v>
      </c>
      <c r="F114" s="206"/>
      <c r="G114" s="205"/>
      <c r="H114" s="192">
        <f t="shared" si="28"/>
        <v>12</v>
      </c>
      <c r="I114" s="192">
        <v>12</v>
      </c>
      <c r="J114" s="192"/>
      <c r="K114" s="192">
        <v>0</v>
      </c>
      <c r="L114" s="192">
        <v>0</v>
      </c>
      <c r="M114" s="192">
        <f t="shared" si="29"/>
        <v>6</v>
      </c>
      <c r="N114" s="192">
        <v>6</v>
      </c>
      <c r="O114" s="192"/>
      <c r="P114" s="192">
        <v>0</v>
      </c>
      <c r="Q114" s="192">
        <v>0</v>
      </c>
      <c r="R114" s="192"/>
    </row>
    <row r="115" spans="1:18" ht="52.8" x14ac:dyDescent="0.3">
      <c r="A115" s="187" t="str">
        <f>[1]gốc!B275</f>
        <v>DA8</v>
      </c>
      <c r="B115" s="187" t="e">
        <f>[1]gốc!C275</f>
        <v>#REF!</v>
      </c>
      <c r="C115" s="187" t="e">
        <f>[1]gốc!D275</f>
        <v>#REF!</v>
      </c>
      <c r="D115" s="205" t="s">
        <v>45</v>
      </c>
      <c r="E115" s="183" t="s">
        <v>578</v>
      </c>
      <c r="F115" s="206"/>
      <c r="G115" s="205"/>
      <c r="H115" s="192">
        <f t="shared" si="28"/>
        <v>160</v>
      </c>
      <c r="I115" s="192">
        <v>160</v>
      </c>
      <c r="J115" s="192"/>
      <c r="K115" s="192">
        <v>0</v>
      </c>
      <c r="L115" s="192">
        <v>0</v>
      </c>
      <c r="M115" s="192">
        <f t="shared" si="29"/>
        <v>40</v>
      </c>
      <c r="N115" s="192">
        <v>40</v>
      </c>
      <c r="O115" s="192"/>
      <c r="P115" s="192">
        <v>0</v>
      </c>
      <c r="Q115" s="192">
        <v>0</v>
      </c>
      <c r="R115" s="192"/>
    </row>
    <row r="116" spans="1:18" x14ac:dyDescent="0.3">
      <c r="A116" s="187" t="str">
        <f>[1]gốc!B276</f>
        <v>DA8</v>
      </c>
      <c r="B116" s="187" t="e">
        <f>[1]gốc!C276</f>
        <v>#REF!</v>
      </c>
      <c r="C116" s="187" t="e">
        <f>[1]gốc!D276</f>
        <v>#REF!</v>
      </c>
      <c r="D116" s="205" t="s">
        <v>45</v>
      </c>
      <c r="E116" s="183" t="s">
        <v>579</v>
      </c>
      <c r="F116" s="206"/>
      <c r="G116" s="205"/>
      <c r="H116" s="192">
        <f t="shared" si="28"/>
        <v>80</v>
      </c>
      <c r="I116" s="192">
        <v>80</v>
      </c>
      <c r="J116" s="192"/>
      <c r="K116" s="192">
        <v>0</v>
      </c>
      <c r="L116" s="192">
        <v>0</v>
      </c>
      <c r="M116" s="192">
        <f t="shared" si="29"/>
        <v>20</v>
      </c>
      <c r="N116" s="192">
        <v>20</v>
      </c>
      <c r="O116" s="192"/>
      <c r="P116" s="192">
        <v>0</v>
      </c>
      <c r="Q116" s="192">
        <v>0</v>
      </c>
      <c r="R116" s="192"/>
    </row>
    <row r="117" spans="1:18" ht="26.4" x14ac:dyDescent="0.3">
      <c r="A117" s="187" t="str">
        <f>[1]gốc!B277</f>
        <v>DA8</v>
      </c>
      <c r="B117" s="187" t="e">
        <f>[1]gốc!C277</f>
        <v>#REF!</v>
      </c>
      <c r="C117" s="187" t="e">
        <f>[1]gốc!D277</f>
        <v>#REF!</v>
      </c>
      <c r="D117" s="205" t="s">
        <v>45</v>
      </c>
      <c r="E117" s="183" t="s">
        <v>580</v>
      </c>
      <c r="F117" s="206"/>
      <c r="G117" s="205"/>
      <c r="H117" s="192">
        <f t="shared" si="28"/>
        <v>240</v>
      </c>
      <c r="I117" s="192">
        <v>240</v>
      </c>
      <c r="J117" s="192"/>
      <c r="K117" s="192">
        <v>0</v>
      </c>
      <c r="L117" s="192">
        <v>0</v>
      </c>
      <c r="M117" s="192">
        <f t="shared" si="29"/>
        <v>0</v>
      </c>
      <c r="N117" s="192">
        <v>0</v>
      </c>
      <c r="O117" s="192"/>
      <c r="P117" s="192">
        <v>0</v>
      </c>
      <c r="Q117" s="192">
        <v>0</v>
      </c>
      <c r="R117" s="192"/>
    </row>
    <row r="118" spans="1:18" ht="26.4" x14ac:dyDescent="0.3">
      <c r="A118" s="187" t="str">
        <f>[1]gốc!B278</f>
        <v>DA8</v>
      </c>
      <c r="B118" s="187" t="e">
        <f>[1]gốc!C278</f>
        <v>#REF!</v>
      </c>
      <c r="C118" s="187" t="e">
        <f>[1]gốc!D278</f>
        <v>#REF!</v>
      </c>
      <c r="D118" s="205" t="s">
        <v>45</v>
      </c>
      <c r="E118" s="183" t="s">
        <v>581</v>
      </c>
      <c r="F118" s="206"/>
      <c r="G118" s="205"/>
      <c r="H118" s="192">
        <f t="shared" si="28"/>
        <v>150</v>
      </c>
      <c r="I118" s="192">
        <v>150</v>
      </c>
      <c r="J118" s="192"/>
      <c r="K118" s="192">
        <v>0</v>
      </c>
      <c r="L118" s="192">
        <v>0</v>
      </c>
      <c r="M118" s="192">
        <f t="shared" si="29"/>
        <v>0</v>
      </c>
      <c r="N118" s="192">
        <v>0</v>
      </c>
      <c r="O118" s="192">
        <v>0</v>
      </c>
      <c r="P118" s="192">
        <v>0</v>
      </c>
      <c r="Q118" s="192">
        <v>0</v>
      </c>
      <c r="R118" s="192"/>
    </row>
    <row r="119" spans="1:18" ht="39.6" x14ac:dyDescent="0.3">
      <c r="A119" s="187" t="str">
        <f>[1]gốc!B279</f>
        <v>DA8</v>
      </c>
      <c r="B119" s="187" t="e">
        <f>[1]gốc!C279</f>
        <v>#REF!</v>
      </c>
      <c r="C119" s="187" t="e">
        <f>[1]gốc!D279</f>
        <v>#REF!</v>
      </c>
      <c r="D119" s="205" t="s">
        <v>45</v>
      </c>
      <c r="E119" s="183" t="s">
        <v>582</v>
      </c>
      <c r="F119" s="206"/>
      <c r="G119" s="205"/>
      <c r="H119" s="192">
        <f t="shared" si="28"/>
        <v>13.5</v>
      </c>
      <c r="I119" s="192">
        <v>13.5</v>
      </c>
      <c r="J119" s="192"/>
      <c r="K119" s="192">
        <v>0</v>
      </c>
      <c r="L119" s="192">
        <v>0</v>
      </c>
      <c r="M119" s="192">
        <f t="shared" si="29"/>
        <v>2.75</v>
      </c>
      <c r="N119" s="192">
        <v>2.75</v>
      </c>
      <c r="O119" s="192"/>
      <c r="P119" s="192">
        <v>0</v>
      </c>
      <c r="Q119" s="192">
        <v>0</v>
      </c>
      <c r="R119" s="192"/>
    </row>
    <row r="120" spans="1:18" ht="26.4" x14ac:dyDescent="0.3">
      <c r="A120" s="187" t="str">
        <f>[1]gốc!B280</f>
        <v>DA8</v>
      </c>
      <c r="B120" s="187" t="e">
        <f>[1]gốc!C280</f>
        <v>#REF!</v>
      </c>
      <c r="C120" s="187" t="e">
        <f>[1]gốc!D280</f>
        <v>#REF!</v>
      </c>
      <c r="D120" s="205" t="s">
        <v>45</v>
      </c>
      <c r="E120" s="183" t="s">
        <v>583</v>
      </c>
      <c r="F120" s="206"/>
      <c r="G120" s="205"/>
      <c r="H120" s="192">
        <f t="shared" si="28"/>
        <v>20</v>
      </c>
      <c r="I120" s="192">
        <v>20</v>
      </c>
      <c r="J120" s="192"/>
      <c r="K120" s="192">
        <v>0</v>
      </c>
      <c r="L120" s="192">
        <v>0</v>
      </c>
      <c r="M120" s="192">
        <f t="shared" si="29"/>
        <v>5</v>
      </c>
      <c r="N120" s="192">
        <v>5</v>
      </c>
      <c r="O120" s="192"/>
      <c r="P120" s="192">
        <v>0</v>
      </c>
      <c r="Q120" s="192">
        <v>0</v>
      </c>
      <c r="R120" s="192"/>
    </row>
    <row r="121" spans="1:18" ht="26.4" x14ac:dyDescent="0.3">
      <c r="A121" s="187" t="str">
        <f>[1]gốc!B281</f>
        <v>DA9</v>
      </c>
      <c r="B121" s="187" t="e">
        <f>[1]gốc!C281</f>
        <v>#REF!</v>
      </c>
      <c r="C121" s="187" t="e">
        <f>[1]gốc!D281</f>
        <v>#REF!</v>
      </c>
      <c r="D121" s="219" t="s">
        <v>593</v>
      </c>
      <c r="E121" s="277" t="s">
        <v>585</v>
      </c>
      <c r="F121" s="219"/>
      <c r="G121" s="219"/>
      <c r="H121" s="193">
        <f t="shared" ref="H121:Q121" si="40">H122+H124</f>
        <v>710</v>
      </c>
      <c r="I121" s="193">
        <f t="shared" si="40"/>
        <v>20710</v>
      </c>
      <c r="J121" s="193">
        <f t="shared" si="40"/>
        <v>0</v>
      </c>
      <c r="K121" s="193">
        <f t="shared" si="40"/>
        <v>0</v>
      </c>
      <c r="L121" s="193">
        <f t="shared" si="40"/>
        <v>0</v>
      </c>
      <c r="M121" s="193">
        <f t="shared" si="29"/>
        <v>5261.33</v>
      </c>
      <c r="N121" s="193">
        <f t="shared" si="40"/>
        <v>5261.33</v>
      </c>
      <c r="O121" s="193">
        <f t="shared" si="40"/>
        <v>0</v>
      </c>
      <c r="P121" s="193">
        <f t="shared" si="40"/>
        <v>0</v>
      </c>
      <c r="Q121" s="193">
        <f t="shared" si="40"/>
        <v>0</v>
      </c>
      <c r="R121" s="193"/>
    </row>
    <row r="122" spans="1:18" s="190" customFormat="1" ht="41.4" x14ac:dyDescent="0.3">
      <c r="A122" s="201"/>
      <c r="B122" s="201"/>
      <c r="C122" s="201"/>
      <c r="D122" s="199">
        <v>1</v>
      </c>
      <c r="E122" s="200" t="s">
        <v>667</v>
      </c>
      <c r="F122" s="199"/>
      <c r="G122" s="199"/>
      <c r="H122" s="196">
        <f t="shared" ref="H122:Q122" si="41">SUM(H123:H123)</f>
        <v>0</v>
      </c>
      <c r="I122" s="196">
        <f t="shared" si="41"/>
        <v>20000</v>
      </c>
      <c r="J122" s="196">
        <f t="shared" si="41"/>
        <v>0</v>
      </c>
      <c r="K122" s="196">
        <f t="shared" si="41"/>
        <v>0</v>
      </c>
      <c r="L122" s="196">
        <f t="shared" si="41"/>
        <v>0</v>
      </c>
      <c r="M122" s="193">
        <f t="shared" si="29"/>
        <v>5142.43</v>
      </c>
      <c r="N122" s="196">
        <f t="shared" si="41"/>
        <v>5142.43</v>
      </c>
      <c r="O122" s="196">
        <f t="shared" si="41"/>
        <v>0</v>
      </c>
      <c r="P122" s="196">
        <f t="shared" si="41"/>
        <v>0</v>
      </c>
      <c r="Q122" s="196">
        <f t="shared" si="41"/>
        <v>0</v>
      </c>
      <c r="R122" s="196"/>
    </row>
    <row r="123" spans="1:18" s="190" customFormat="1" ht="39.6" x14ac:dyDescent="0.3">
      <c r="A123" s="201"/>
      <c r="B123" s="201"/>
      <c r="C123" s="201"/>
      <c r="D123" s="199"/>
      <c r="E123" s="183" t="s">
        <v>680</v>
      </c>
      <c r="F123" s="199"/>
      <c r="G123" s="199"/>
      <c r="H123" s="196"/>
      <c r="I123" s="196">
        <v>20000</v>
      </c>
      <c r="J123" s="196"/>
      <c r="K123" s="196"/>
      <c r="L123" s="196"/>
      <c r="M123" s="192">
        <f t="shared" si="29"/>
        <v>5142.43</v>
      </c>
      <c r="N123" s="197">
        <v>5142.43</v>
      </c>
      <c r="O123" s="196"/>
      <c r="P123" s="196"/>
      <c r="Q123" s="196"/>
      <c r="R123" s="279" t="s">
        <v>665</v>
      </c>
    </row>
    <row r="124" spans="1:18" s="189" customFormat="1" ht="41.4" x14ac:dyDescent="0.3">
      <c r="A124" s="198" t="str">
        <f>[1]gốc!B284</f>
        <v>DA9</v>
      </c>
      <c r="B124" s="198" t="e">
        <f>[1]gốc!C284</f>
        <v>#REF!</v>
      </c>
      <c r="C124" s="198" t="e">
        <f>[1]gốc!D284</f>
        <v>#REF!</v>
      </c>
      <c r="D124" s="199">
        <v>2</v>
      </c>
      <c r="E124" s="200" t="s">
        <v>586</v>
      </c>
      <c r="F124" s="278"/>
      <c r="G124" s="199" t="s">
        <v>494</v>
      </c>
      <c r="H124" s="196">
        <f>SUM(H125:H130)</f>
        <v>710</v>
      </c>
      <c r="I124" s="196">
        <f t="shared" ref="I124:Q124" si="42">SUM(I125:I130)</f>
        <v>710</v>
      </c>
      <c r="J124" s="196">
        <f t="shared" si="42"/>
        <v>0</v>
      </c>
      <c r="K124" s="196">
        <f t="shared" si="42"/>
        <v>0</v>
      </c>
      <c r="L124" s="196">
        <f t="shared" si="42"/>
        <v>0</v>
      </c>
      <c r="M124" s="193">
        <f t="shared" si="29"/>
        <v>118.9</v>
      </c>
      <c r="N124" s="196">
        <f t="shared" si="42"/>
        <v>118.9</v>
      </c>
      <c r="O124" s="196">
        <f t="shared" si="42"/>
        <v>0</v>
      </c>
      <c r="P124" s="196">
        <f t="shared" si="42"/>
        <v>0</v>
      </c>
      <c r="Q124" s="196">
        <f t="shared" si="42"/>
        <v>0</v>
      </c>
      <c r="R124" s="196"/>
    </row>
    <row r="125" spans="1:18" ht="26.4" x14ac:dyDescent="0.3">
      <c r="A125" s="187" t="str">
        <f>[1]gốc!B285</f>
        <v>DA9</v>
      </c>
      <c r="B125" s="187" t="e">
        <f>[1]gốc!C285</f>
        <v>#REF!</v>
      </c>
      <c r="C125" s="187" t="e">
        <f>[1]gốc!D285</f>
        <v>#REF!</v>
      </c>
      <c r="D125" s="205" t="s">
        <v>45</v>
      </c>
      <c r="E125" s="183" t="s">
        <v>587</v>
      </c>
      <c r="F125" s="206"/>
      <c r="G125" s="205"/>
      <c r="H125" s="192">
        <f t="shared" si="28"/>
        <v>280</v>
      </c>
      <c r="I125" s="192">
        <v>280</v>
      </c>
      <c r="J125" s="192"/>
      <c r="K125" s="192">
        <v>0</v>
      </c>
      <c r="L125" s="192">
        <v>0</v>
      </c>
      <c r="M125" s="192">
        <f t="shared" si="29"/>
        <v>59</v>
      </c>
      <c r="N125" s="192">
        <v>59</v>
      </c>
      <c r="O125" s="192"/>
      <c r="P125" s="192">
        <v>0</v>
      </c>
      <c r="Q125" s="192">
        <v>0</v>
      </c>
      <c r="R125" s="192"/>
    </row>
    <row r="126" spans="1:18" ht="26.4" x14ac:dyDescent="0.3">
      <c r="A126" s="187" t="str">
        <f>[1]gốc!B286</f>
        <v>DA9</v>
      </c>
      <c r="B126" s="187" t="e">
        <f>[1]gốc!C286</f>
        <v>#REF!</v>
      </c>
      <c r="C126" s="187" t="e">
        <f>[1]gốc!D286</f>
        <v>#REF!</v>
      </c>
      <c r="D126" s="205" t="s">
        <v>45</v>
      </c>
      <c r="E126" s="183" t="s">
        <v>588</v>
      </c>
      <c r="F126" s="206"/>
      <c r="G126" s="205"/>
      <c r="H126" s="192">
        <f t="shared" si="28"/>
        <v>80</v>
      </c>
      <c r="I126" s="192">
        <v>80</v>
      </c>
      <c r="J126" s="192"/>
      <c r="K126" s="192">
        <v>0</v>
      </c>
      <c r="L126" s="192">
        <v>0</v>
      </c>
      <c r="M126" s="192">
        <f t="shared" si="29"/>
        <v>10</v>
      </c>
      <c r="N126" s="192">
        <v>10</v>
      </c>
      <c r="O126" s="192"/>
      <c r="P126" s="192">
        <v>0</v>
      </c>
      <c r="Q126" s="192">
        <v>0</v>
      </c>
      <c r="R126" s="192"/>
    </row>
    <row r="127" spans="1:18" x14ac:dyDescent="0.3">
      <c r="A127" s="187" t="str">
        <f>[1]gốc!B287</f>
        <v>DA9</v>
      </c>
      <c r="B127" s="187" t="e">
        <f>[1]gốc!C287</f>
        <v>#REF!</v>
      </c>
      <c r="C127" s="187" t="e">
        <f>[1]gốc!D287</f>
        <v>#REF!</v>
      </c>
      <c r="D127" s="205" t="s">
        <v>45</v>
      </c>
      <c r="E127" s="183" t="s">
        <v>589</v>
      </c>
      <c r="F127" s="206"/>
      <c r="G127" s="205"/>
      <c r="H127" s="192">
        <f t="shared" si="28"/>
        <v>60</v>
      </c>
      <c r="I127" s="192">
        <v>60</v>
      </c>
      <c r="J127" s="192"/>
      <c r="K127" s="192">
        <v>0</v>
      </c>
      <c r="L127" s="192">
        <v>0</v>
      </c>
      <c r="M127" s="192">
        <f t="shared" si="29"/>
        <v>0</v>
      </c>
      <c r="N127" s="192">
        <v>0</v>
      </c>
      <c r="O127" s="192">
        <v>0</v>
      </c>
      <c r="P127" s="192">
        <v>0</v>
      </c>
      <c r="Q127" s="192">
        <v>0</v>
      </c>
      <c r="R127" s="192"/>
    </row>
    <row r="128" spans="1:18" ht="26.4" x14ac:dyDescent="0.3">
      <c r="A128" s="187" t="str">
        <f>[1]gốc!B288</f>
        <v>DA9</v>
      </c>
      <c r="B128" s="187" t="e">
        <f>[1]gốc!C288</f>
        <v>#REF!</v>
      </c>
      <c r="C128" s="187" t="e">
        <f>[1]gốc!D288</f>
        <v>#REF!</v>
      </c>
      <c r="D128" s="205" t="s">
        <v>45</v>
      </c>
      <c r="E128" s="183" t="s">
        <v>590</v>
      </c>
      <c r="F128" s="206"/>
      <c r="G128" s="205"/>
      <c r="H128" s="192">
        <f t="shared" si="28"/>
        <v>100</v>
      </c>
      <c r="I128" s="192">
        <v>100</v>
      </c>
      <c r="J128" s="192"/>
      <c r="K128" s="192">
        <v>0</v>
      </c>
      <c r="L128" s="192">
        <v>0</v>
      </c>
      <c r="M128" s="192">
        <f t="shared" si="29"/>
        <v>49.9</v>
      </c>
      <c r="N128" s="192">
        <v>49.9</v>
      </c>
      <c r="O128" s="192">
        <v>0</v>
      </c>
      <c r="P128" s="192">
        <v>0</v>
      </c>
      <c r="Q128" s="192">
        <v>0</v>
      </c>
      <c r="R128" s="192"/>
    </row>
    <row r="129" spans="1:18" x14ac:dyDescent="0.3">
      <c r="A129" s="187" t="str">
        <f>[1]gốc!B289</f>
        <v>DA9</v>
      </c>
      <c r="B129" s="187" t="e">
        <f>[1]gốc!C289</f>
        <v>#REF!</v>
      </c>
      <c r="C129" s="187" t="e">
        <f>[1]gốc!D289</f>
        <v>#REF!</v>
      </c>
      <c r="D129" s="205" t="s">
        <v>45</v>
      </c>
      <c r="E129" s="183" t="s">
        <v>591</v>
      </c>
      <c r="F129" s="206"/>
      <c r="G129" s="205"/>
      <c r="H129" s="192">
        <f t="shared" si="28"/>
        <v>160</v>
      </c>
      <c r="I129" s="192">
        <v>160</v>
      </c>
      <c r="J129" s="192"/>
      <c r="K129" s="192">
        <v>0</v>
      </c>
      <c r="L129" s="192">
        <v>0</v>
      </c>
      <c r="M129" s="192">
        <f t="shared" si="29"/>
        <v>0</v>
      </c>
      <c r="N129" s="192">
        <v>0</v>
      </c>
      <c r="O129" s="192">
        <v>0</v>
      </c>
      <c r="P129" s="192">
        <v>0</v>
      </c>
      <c r="Q129" s="192">
        <v>0</v>
      </c>
      <c r="R129" s="192"/>
    </row>
    <row r="130" spans="1:18" x14ac:dyDescent="0.3">
      <c r="A130" s="187" t="str">
        <f>[1]gốc!B290</f>
        <v>DA9</v>
      </c>
      <c r="B130" s="187" t="e">
        <f>[1]gốc!C290</f>
        <v>#REF!</v>
      </c>
      <c r="C130" s="187" t="e">
        <f>[1]gốc!D290</f>
        <v>#REF!</v>
      </c>
      <c r="D130" s="205" t="s">
        <v>45</v>
      </c>
      <c r="E130" s="183" t="s">
        <v>592</v>
      </c>
      <c r="F130" s="206"/>
      <c r="G130" s="205"/>
      <c r="H130" s="192">
        <f t="shared" si="28"/>
        <v>30</v>
      </c>
      <c r="I130" s="192">
        <v>30</v>
      </c>
      <c r="J130" s="192"/>
      <c r="K130" s="192">
        <v>0</v>
      </c>
      <c r="L130" s="192">
        <v>0</v>
      </c>
      <c r="M130" s="192">
        <f t="shared" si="29"/>
        <v>0</v>
      </c>
      <c r="N130" s="192">
        <v>0</v>
      </c>
      <c r="O130" s="192">
        <v>0</v>
      </c>
      <c r="P130" s="192">
        <v>0</v>
      </c>
      <c r="Q130" s="192">
        <v>0</v>
      </c>
      <c r="R130" s="192"/>
    </row>
    <row r="131" spans="1:18" s="188" customFormat="1" ht="52.8" x14ac:dyDescent="0.3">
      <c r="A131" s="276" t="str">
        <f>[1]gốc!B291</f>
        <v>DA10</v>
      </c>
      <c r="B131" s="276" t="e">
        <f>[1]gốc!C291</f>
        <v>#REF!</v>
      </c>
      <c r="C131" s="276" t="e">
        <f>[1]gốc!D291</f>
        <v>#REF!</v>
      </c>
      <c r="D131" s="219" t="s">
        <v>664</v>
      </c>
      <c r="E131" s="277" t="s">
        <v>594</v>
      </c>
      <c r="F131" s="219"/>
      <c r="G131" s="219"/>
      <c r="H131" s="193">
        <f>H132+H144+H146</f>
        <v>1204</v>
      </c>
      <c r="I131" s="193">
        <f t="shared" ref="I131:Q131" si="43">I132+I144+I146</f>
        <v>1204</v>
      </c>
      <c r="J131" s="193">
        <f t="shared" si="43"/>
        <v>0</v>
      </c>
      <c r="K131" s="193">
        <f t="shared" si="43"/>
        <v>0</v>
      </c>
      <c r="L131" s="193">
        <f t="shared" si="43"/>
        <v>0</v>
      </c>
      <c r="M131" s="193">
        <f t="shared" si="43"/>
        <v>198.94</v>
      </c>
      <c r="N131" s="193">
        <f t="shared" si="43"/>
        <v>198.94</v>
      </c>
      <c r="O131" s="193">
        <f t="shared" si="43"/>
        <v>0</v>
      </c>
      <c r="P131" s="193">
        <f t="shared" si="43"/>
        <v>0</v>
      </c>
      <c r="Q131" s="193">
        <f t="shared" si="43"/>
        <v>0</v>
      </c>
      <c r="R131" s="193"/>
    </row>
    <row r="132" spans="1:18" s="189" customFormat="1" ht="69" x14ac:dyDescent="0.3">
      <c r="A132" s="198" t="str">
        <f>[1]gốc!B292</f>
        <v>DA10</v>
      </c>
      <c r="B132" s="198" t="e">
        <f>[1]gốc!C292</f>
        <v>#REF!</v>
      </c>
      <c r="C132" s="198" t="e">
        <f>[1]gốc!D292</f>
        <v>#REF!</v>
      </c>
      <c r="D132" s="199">
        <v>1</v>
      </c>
      <c r="E132" s="200" t="s">
        <v>595</v>
      </c>
      <c r="F132" s="278"/>
      <c r="G132" s="199" t="s">
        <v>494</v>
      </c>
      <c r="H132" s="196">
        <f>H133+H137+H140</f>
        <v>760</v>
      </c>
      <c r="I132" s="196">
        <f t="shared" ref="I132:Q132" si="44">I133+I137+I140</f>
        <v>760</v>
      </c>
      <c r="J132" s="196">
        <f t="shared" si="44"/>
        <v>0</v>
      </c>
      <c r="K132" s="196">
        <f t="shared" si="44"/>
        <v>0</v>
      </c>
      <c r="L132" s="196">
        <f t="shared" si="44"/>
        <v>0</v>
      </c>
      <c r="M132" s="196">
        <f t="shared" si="44"/>
        <v>124.34</v>
      </c>
      <c r="N132" s="196">
        <f t="shared" si="44"/>
        <v>124.34</v>
      </c>
      <c r="O132" s="196">
        <f t="shared" si="44"/>
        <v>0</v>
      </c>
      <c r="P132" s="196">
        <f t="shared" si="44"/>
        <v>0</v>
      </c>
      <c r="Q132" s="196">
        <f t="shared" si="44"/>
        <v>0</v>
      </c>
      <c r="R132" s="196"/>
    </row>
    <row r="133" spans="1:18" s="190" customFormat="1" ht="26.4" x14ac:dyDescent="0.3">
      <c r="A133" s="201" t="str">
        <f>[1]gốc!B293</f>
        <v>DA10</v>
      </c>
      <c r="B133" s="201" t="e">
        <f>[1]gốc!C293</f>
        <v>#REF!</v>
      </c>
      <c r="C133" s="201" t="e">
        <f>[1]gốc!D293</f>
        <v>#REF!</v>
      </c>
      <c r="D133" s="202" t="s">
        <v>403</v>
      </c>
      <c r="E133" s="203" t="s">
        <v>596</v>
      </c>
      <c r="F133" s="204"/>
      <c r="G133" s="202"/>
      <c r="H133" s="197">
        <f>SUM(H134:H136)</f>
        <v>220</v>
      </c>
      <c r="I133" s="197">
        <f t="shared" ref="I133:Q133" si="45">SUM(I134:I136)</f>
        <v>220</v>
      </c>
      <c r="J133" s="197"/>
      <c r="K133" s="197">
        <f t="shared" si="45"/>
        <v>0</v>
      </c>
      <c r="L133" s="197">
        <f t="shared" si="45"/>
        <v>0</v>
      </c>
      <c r="M133" s="197">
        <f t="shared" si="45"/>
        <v>0</v>
      </c>
      <c r="N133" s="197">
        <f t="shared" si="45"/>
        <v>0</v>
      </c>
      <c r="O133" s="197">
        <f t="shared" si="45"/>
        <v>0</v>
      </c>
      <c r="P133" s="197">
        <f t="shared" si="45"/>
        <v>0</v>
      </c>
      <c r="Q133" s="197">
        <f t="shared" si="45"/>
        <v>0</v>
      </c>
      <c r="R133" s="197"/>
    </row>
    <row r="134" spans="1:18" x14ac:dyDescent="0.3">
      <c r="A134" s="187" t="str">
        <f>[1]gốc!B294</f>
        <v>DA10</v>
      </c>
      <c r="B134" s="187" t="e">
        <f>[1]gốc!C294</f>
        <v>#REF!</v>
      </c>
      <c r="C134" s="187" t="e">
        <f>[1]gốc!D294</f>
        <v>#REF!</v>
      </c>
      <c r="D134" s="205" t="s">
        <v>45</v>
      </c>
      <c r="E134" s="183" t="s">
        <v>597</v>
      </c>
      <c r="F134" s="206"/>
      <c r="G134" s="205"/>
      <c r="H134" s="192">
        <f t="shared" si="28"/>
        <v>100</v>
      </c>
      <c r="I134" s="192">
        <v>100</v>
      </c>
      <c r="J134" s="192"/>
      <c r="K134" s="192">
        <v>0</v>
      </c>
      <c r="L134" s="192">
        <v>0</v>
      </c>
      <c r="M134" s="192">
        <f t="shared" si="29"/>
        <v>0</v>
      </c>
      <c r="N134" s="192">
        <v>0</v>
      </c>
      <c r="O134" s="192">
        <v>0</v>
      </c>
      <c r="P134" s="192">
        <v>0</v>
      </c>
      <c r="Q134" s="192">
        <v>0</v>
      </c>
      <c r="R134" s="192"/>
    </row>
    <row r="135" spans="1:18" x14ac:dyDescent="0.3">
      <c r="A135" s="187" t="str">
        <f>[1]gốc!B295</f>
        <v>DA10</v>
      </c>
      <c r="B135" s="187" t="e">
        <f>[1]gốc!C295</f>
        <v>#REF!</v>
      </c>
      <c r="C135" s="187" t="e">
        <f>[1]gốc!D295</f>
        <v>#REF!</v>
      </c>
      <c r="D135" s="205" t="s">
        <v>45</v>
      </c>
      <c r="E135" s="183" t="s">
        <v>598</v>
      </c>
      <c r="F135" s="206"/>
      <c r="G135" s="205"/>
      <c r="H135" s="192">
        <f t="shared" si="28"/>
        <v>100</v>
      </c>
      <c r="I135" s="192">
        <v>100</v>
      </c>
      <c r="J135" s="192"/>
      <c r="K135" s="192">
        <v>0</v>
      </c>
      <c r="L135" s="192">
        <v>0</v>
      </c>
      <c r="M135" s="192">
        <f t="shared" si="29"/>
        <v>0</v>
      </c>
      <c r="N135" s="192">
        <v>0</v>
      </c>
      <c r="O135" s="192">
        <v>0</v>
      </c>
      <c r="P135" s="192">
        <v>0</v>
      </c>
      <c r="Q135" s="192">
        <v>0</v>
      </c>
      <c r="R135" s="192"/>
    </row>
    <row r="136" spans="1:18" x14ac:dyDescent="0.3">
      <c r="A136" s="187" t="str">
        <f>[1]gốc!B296</f>
        <v>DA10</v>
      </c>
      <c r="B136" s="187" t="e">
        <f>[1]gốc!C296</f>
        <v>#REF!</v>
      </c>
      <c r="C136" s="187" t="e">
        <f>[1]gốc!D296</f>
        <v>#REF!</v>
      </c>
      <c r="D136" s="205" t="s">
        <v>45</v>
      </c>
      <c r="E136" s="183" t="s">
        <v>599</v>
      </c>
      <c r="F136" s="206"/>
      <c r="G136" s="205"/>
      <c r="H136" s="192">
        <f t="shared" si="28"/>
        <v>20</v>
      </c>
      <c r="I136" s="192">
        <v>20</v>
      </c>
      <c r="J136" s="192"/>
      <c r="K136" s="192">
        <v>0</v>
      </c>
      <c r="L136" s="192">
        <v>0</v>
      </c>
      <c r="M136" s="192">
        <f t="shared" si="29"/>
        <v>0</v>
      </c>
      <c r="N136" s="192">
        <v>0</v>
      </c>
      <c r="O136" s="192">
        <v>0</v>
      </c>
      <c r="P136" s="192">
        <v>0</v>
      </c>
      <c r="Q136" s="192">
        <v>0</v>
      </c>
      <c r="R136" s="192"/>
    </row>
    <row r="137" spans="1:18" s="190" customFormat="1" ht="26.4" x14ac:dyDescent="0.3">
      <c r="A137" s="201" t="str">
        <f>[1]gốc!B297</f>
        <v>DA10</v>
      </c>
      <c r="B137" s="201" t="e">
        <f>[1]gốc!C297</f>
        <v>#REF!</v>
      </c>
      <c r="C137" s="201" t="e">
        <f>[1]gốc!D297</f>
        <v>#REF!</v>
      </c>
      <c r="D137" s="202" t="s">
        <v>413</v>
      </c>
      <c r="E137" s="203" t="s">
        <v>600</v>
      </c>
      <c r="F137" s="204"/>
      <c r="G137" s="202"/>
      <c r="H137" s="197">
        <f>SUM(H138:H139)</f>
        <v>240</v>
      </c>
      <c r="I137" s="197">
        <f t="shared" ref="I137:Q137" si="46">SUM(I138:I139)</f>
        <v>240</v>
      </c>
      <c r="J137" s="197"/>
      <c r="K137" s="197">
        <f t="shared" si="46"/>
        <v>0</v>
      </c>
      <c r="L137" s="197">
        <f t="shared" si="46"/>
        <v>0</v>
      </c>
      <c r="M137" s="197">
        <f t="shared" si="46"/>
        <v>65</v>
      </c>
      <c r="N137" s="197">
        <f t="shared" si="46"/>
        <v>65</v>
      </c>
      <c r="O137" s="197"/>
      <c r="P137" s="197">
        <f t="shared" si="46"/>
        <v>0</v>
      </c>
      <c r="Q137" s="197">
        <f t="shared" si="46"/>
        <v>0</v>
      </c>
      <c r="R137" s="197"/>
    </row>
    <row r="138" spans="1:18" x14ac:dyDescent="0.3">
      <c r="A138" s="187" t="str">
        <f>[1]gốc!B298</f>
        <v>DA10</v>
      </c>
      <c r="B138" s="187" t="e">
        <f>[1]gốc!C298</f>
        <v>#REF!</v>
      </c>
      <c r="C138" s="187" t="e">
        <f>[1]gốc!D298</f>
        <v>#REF!</v>
      </c>
      <c r="D138" s="205" t="s">
        <v>45</v>
      </c>
      <c r="E138" s="183" t="s">
        <v>601</v>
      </c>
      <c r="F138" s="206"/>
      <c r="G138" s="205"/>
      <c r="H138" s="192">
        <f t="shared" si="28"/>
        <v>200</v>
      </c>
      <c r="I138" s="192">
        <v>200</v>
      </c>
      <c r="J138" s="192"/>
      <c r="K138" s="192">
        <v>0</v>
      </c>
      <c r="L138" s="192">
        <v>0</v>
      </c>
      <c r="M138" s="192">
        <f t="shared" si="29"/>
        <v>45</v>
      </c>
      <c r="N138" s="192">
        <v>45</v>
      </c>
      <c r="O138" s="192"/>
      <c r="P138" s="192">
        <v>0</v>
      </c>
      <c r="Q138" s="192">
        <v>0</v>
      </c>
      <c r="R138" s="192"/>
    </row>
    <row r="139" spans="1:18" x14ac:dyDescent="0.3">
      <c r="A139" s="187" t="str">
        <f>[1]gốc!B299</f>
        <v>DA10</v>
      </c>
      <c r="B139" s="187" t="e">
        <f>[1]gốc!C299</f>
        <v>#REF!</v>
      </c>
      <c r="C139" s="187" t="e">
        <f>[1]gốc!D299</f>
        <v>#REF!</v>
      </c>
      <c r="D139" s="205" t="s">
        <v>45</v>
      </c>
      <c r="E139" s="183" t="s">
        <v>602</v>
      </c>
      <c r="F139" s="206"/>
      <c r="G139" s="205"/>
      <c r="H139" s="192">
        <f t="shared" si="28"/>
        <v>40</v>
      </c>
      <c r="I139" s="192">
        <v>40</v>
      </c>
      <c r="J139" s="192"/>
      <c r="K139" s="192">
        <v>0</v>
      </c>
      <c r="L139" s="192">
        <v>0</v>
      </c>
      <c r="M139" s="192">
        <f t="shared" si="29"/>
        <v>20</v>
      </c>
      <c r="N139" s="192">
        <v>20</v>
      </c>
      <c r="O139" s="192"/>
      <c r="P139" s="192">
        <v>0</v>
      </c>
      <c r="Q139" s="192">
        <v>0</v>
      </c>
      <c r="R139" s="192"/>
    </row>
    <row r="140" spans="1:18" s="190" customFormat="1" ht="52.8" x14ac:dyDescent="0.3">
      <c r="A140" s="201" t="str">
        <f>[1]gốc!B300</f>
        <v>DA10</v>
      </c>
      <c r="B140" s="201" t="e">
        <f>[1]gốc!C300</f>
        <v>#REF!</v>
      </c>
      <c r="C140" s="201" t="e">
        <f>[1]gốc!D300</f>
        <v>#REF!</v>
      </c>
      <c r="D140" s="202" t="s">
        <v>483</v>
      </c>
      <c r="E140" s="203" t="s">
        <v>603</v>
      </c>
      <c r="F140" s="204"/>
      <c r="G140" s="202"/>
      <c r="H140" s="197">
        <f>SUM(H141:H143)</f>
        <v>300</v>
      </c>
      <c r="I140" s="197">
        <f t="shared" ref="I140:Q140" si="47">SUM(I141:I143)</f>
        <v>300</v>
      </c>
      <c r="J140" s="197"/>
      <c r="K140" s="197">
        <f t="shared" si="47"/>
        <v>0</v>
      </c>
      <c r="L140" s="197">
        <f t="shared" si="47"/>
        <v>0</v>
      </c>
      <c r="M140" s="197">
        <f t="shared" si="47"/>
        <v>59.34</v>
      </c>
      <c r="N140" s="197">
        <f t="shared" si="47"/>
        <v>59.34</v>
      </c>
      <c r="O140" s="197"/>
      <c r="P140" s="197">
        <f t="shared" si="47"/>
        <v>0</v>
      </c>
      <c r="Q140" s="197">
        <f t="shared" si="47"/>
        <v>0</v>
      </c>
      <c r="R140" s="197"/>
    </row>
    <row r="141" spans="1:18" ht="26.4" x14ac:dyDescent="0.3">
      <c r="A141" s="187" t="str">
        <f>[1]gốc!B301</f>
        <v>DA10</v>
      </c>
      <c r="B141" s="187" t="e">
        <f>[1]gốc!C301</f>
        <v>#REF!</v>
      </c>
      <c r="C141" s="187" t="e">
        <f>[1]gốc!D301</f>
        <v>#REF!</v>
      </c>
      <c r="D141" s="205" t="s">
        <v>45</v>
      </c>
      <c r="E141" s="183" t="s">
        <v>604</v>
      </c>
      <c r="F141" s="206"/>
      <c r="G141" s="205"/>
      <c r="H141" s="192">
        <f t="shared" si="28"/>
        <v>100</v>
      </c>
      <c r="I141" s="192">
        <v>100</v>
      </c>
      <c r="J141" s="192"/>
      <c r="K141" s="192">
        <v>0</v>
      </c>
      <c r="L141" s="192">
        <v>0</v>
      </c>
      <c r="M141" s="192">
        <f t="shared" si="29"/>
        <v>20</v>
      </c>
      <c r="N141" s="192">
        <v>20</v>
      </c>
      <c r="O141" s="192"/>
      <c r="P141" s="192">
        <v>0</v>
      </c>
      <c r="Q141" s="192">
        <v>0</v>
      </c>
      <c r="R141" s="192"/>
    </row>
    <row r="142" spans="1:18" ht="26.4" x14ac:dyDescent="0.3">
      <c r="A142" s="187" t="str">
        <f>[1]gốc!B302</f>
        <v>DA10</v>
      </c>
      <c r="B142" s="187" t="e">
        <f>[1]gốc!C302</f>
        <v>#REF!</v>
      </c>
      <c r="C142" s="187" t="e">
        <f>[1]gốc!D302</f>
        <v>#REF!</v>
      </c>
      <c r="D142" s="205" t="s">
        <v>45</v>
      </c>
      <c r="E142" s="183" t="s">
        <v>605</v>
      </c>
      <c r="F142" s="206"/>
      <c r="G142" s="205"/>
      <c r="H142" s="192">
        <f t="shared" si="28"/>
        <v>100</v>
      </c>
      <c r="I142" s="192">
        <v>100</v>
      </c>
      <c r="J142" s="192"/>
      <c r="K142" s="192">
        <v>0</v>
      </c>
      <c r="L142" s="192">
        <v>0</v>
      </c>
      <c r="M142" s="192">
        <f t="shared" si="29"/>
        <v>20</v>
      </c>
      <c r="N142" s="192">
        <v>20</v>
      </c>
      <c r="O142" s="192"/>
      <c r="P142" s="192">
        <v>0</v>
      </c>
      <c r="Q142" s="192">
        <v>0</v>
      </c>
      <c r="R142" s="192"/>
    </row>
    <row r="143" spans="1:18" ht="39.6" x14ac:dyDescent="0.3">
      <c r="A143" s="187" t="str">
        <f>[1]gốc!B303</f>
        <v>DA10</v>
      </c>
      <c r="B143" s="187" t="e">
        <f>[1]gốc!C303</f>
        <v>#REF!</v>
      </c>
      <c r="C143" s="187" t="e">
        <f>[1]gốc!D303</f>
        <v>#REF!</v>
      </c>
      <c r="D143" s="205" t="s">
        <v>45</v>
      </c>
      <c r="E143" s="183" t="s">
        <v>606</v>
      </c>
      <c r="F143" s="206"/>
      <c r="G143" s="205"/>
      <c r="H143" s="192">
        <f t="shared" si="28"/>
        <v>100</v>
      </c>
      <c r="I143" s="192">
        <v>100</v>
      </c>
      <c r="J143" s="192"/>
      <c r="K143" s="192">
        <v>0</v>
      </c>
      <c r="L143" s="192">
        <v>0</v>
      </c>
      <c r="M143" s="192">
        <f t="shared" si="29"/>
        <v>19.34</v>
      </c>
      <c r="N143" s="192">
        <v>19.34</v>
      </c>
      <c r="O143" s="192"/>
      <c r="P143" s="192">
        <v>0</v>
      </c>
      <c r="Q143" s="192">
        <v>0</v>
      </c>
      <c r="R143" s="192"/>
    </row>
    <row r="144" spans="1:18" s="189" customFormat="1" ht="55.2" x14ac:dyDescent="0.3">
      <c r="A144" s="198" t="str">
        <f>[1]gốc!B304</f>
        <v>DA10</v>
      </c>
      <c r="B144" s="198" t="e">
        <f>[1]gốc!C304</f>
        <v>#REF!</v>
      </c>
      <c r="C144" s="198" t="e">
        <f>[1]gốc!D304</f>
        <v>#REF!</v>
      </c>
      <c r="D144" s="199">
        <v>2</v>
      </c>
      <c r="E144" s="200" t="s">
        <v>607</v>
      </c>
      <c r="F144" s="278"/>
      <c r="G144" s="199" t="s">
        <v>494</v>
      </c>
      <c r="H144" s="196">
        <f>H145</f>
        <v>244</v>
      </c>
      <c r="I144" s="196">
        <f t="shared" ref="I144:Q144" si="48">I145</f>
        <v>244</v>
      </c>
      <c r="J144" s="196"/>
      <c r="K144" s="196">
        <f t="shared" si="48"/>
        <v>0</v>
      </c>
      <c r="L144" s="196">
        <f t="shared" si="48"/>
        <v>0</v>
      </c>
      <c r="M144" s="196">
        <f t="shared" si="48"/>
        <v>44.17</v>
      </c>
      <c r="N144" s="280">
        <f t="shared" si="48"/>
        <v>44.17</v>
      </c>
      <c r="O144" s="196">
        <f t="shared" si="48"/>
        <v>0</v>
      </c>
      <c r="P144" s="196">
        <f t="shared" si="48"/>
        <v>0</v>
      </c>
      <c r="Q144" s="196">
        <f t="shared" si="48"/>
        <v>0</v>
      </c>
      <c r="R144" s="196"/>
    </row>
    <row r="145" spans="1:18" ht="26.4" x14ac:dyDescent="0.3">
      <c r="A145" s="187" t="str">
        <f>[1]gốc!B311</f>
        <v>DA10</v>
      </c>
      <c r="B145" s="187" t="e">
        <f>[1]gốc!C311</f>
        <v>#REF!</v>
      </c>
      <c r="C145" s="187" t="e">
        <f>[1]gốc!D311</f>
        <v>#REF!</v>
      </c>
      <c r="D145" s="281" t="s">
        <v>45</v>
      </c>
      <c r="E145" s="183" t="s">
        <v>608</v>
      </c>
      <c r="F145" s="206"/>
      <c r="G145" s="205"/>
      <c r="H145" s="192">
        <f t="shared" si="28"/>
        <v>244</v>
      </c>
      <c r="I145" s="192">
        <v>244</v>
      </c>
      <c r="J145" s="192"/>
      <c r="K145" s="192">
        <v>0</v>
      </c>
      <c r="L145" s="192">
        <v>0</v>
      </c>
      <c r="M145" s="192">
        <f t="shared" si="29"/>
        <v>44.17</v>
      </c>
      <c r="N145" s="282">
        <v>44.17</v>
      </c>
      <c r="O145" s="192"/>
      <c r="P145" s="192">
        <v>0</v>
      </c>
      <c r="Q145" s="192">
        <v>0</v>
      </c>
      <c r="R145" s="192"/>
    </row>
    <row r="146" spans="1:18" s="189" customFormat="1" ht="27.6" x14ac:dyDescent="0.3">
      <c r="A146" s="198" t="str">
        <f>[1]gốc!B312</f>
        <v>DA10</v>
      </c>
      <c r="B146" s="198" t="e">
        <f>[1]gốc!C312</f>
        <v>#REF!</v>
      </c>
      <c r="C146" s="198" t="e">
        <f>[1]gốc!D312</f>
        <v>#REF!</v>
      </c>
      <c r="D146" s="199">
        <v>3</v>
      </c>
      <c r="E146" s="200" t="s">
        <v>609</v>
      </c>
      <c r="F146" s="278"/>
      <c r="G146" s="199"/>
      <c r="H146" s="196">
        <f t="shared" si="28"/>
        <v>200</v>
      </c>
      <c r="I146" s="196">
        <f>SUM(I147:I148)</f>
        <v>200</v>
      </c>
      <c r="J146" s="196"/>
      <c r="K146" s="196">
        <v>0</v>
      </c>
      <c r="L146" s="196">
        <v>0</v>
      </c>
      <c r="M146" s="196">
        <f t="shared" si="29"/>
        <v>30.43</v>
      </c>
      <c r="N146" s="196">
        <f>SUM(N147:N148)</f>
        <v>30.43</v>
      </c>
      <c r="O146" s="196"/>
      <c r="P146" s="196">
        <v>0</v>
      </c>
      <c r="Q146" s="196">
        <v>0</v>
      </c>
      <c r="R146" s="196"/>
    </row>
    <row r="147" spans="1:18" x14ac:dyDescent="0.3">
      <c r="D147" s="207" t="s">
        <v>45</v>
      </c>
      <c r="E147" s="183" t="s">
        <v>654</v>
      </c>
      <c r="F147" s="207"/>
      <c r="G147" s="283"/>
      <c r="H147" s="192">
        <f t="shared" si="28"/>
        <v>70</v>
      </c>
      <c r="I147" s="284">
        <v>70</v>
      </c>
      <c r="J147" s="285"/>
      <c r="K147" s="284"/>
      <c r="L147" s="284"/>
      <c r="M147" s="192">
        <f t="shared" si="29"/>
        <v>10</v>
      </c>
      <c r="N147" s="284">
        <v>10</v>
      </c>
      <c r="O147" s="207"/>
      <c r="P147" s="207"/>
      <c r="Q147" s="207"/>
      <c r="R147" s="207"/>
    </row>
    <row r="148" spans="1:18" x14ac:dyDescent="0.3">
      <c r="D148" s="207" t="s">
        <v>45</v>
      </c>
      <c r="E148" s="183" t="s">
        <v>668</v>
      </c>
      <c r="F148" s="207"/>
      <c r="G148" s="283"/>
      <c r="H148" s="192">
        <f t="shared" si="28"/>
        <v>130</v>
      </c>
      <c r="I148" s="284">
        <v>130</v>
      </c>
      <c r="J148" s="285"/>
      <c r="K148" s="284"/>
      <c r="L148" s="284"/>
      <c r="M148" s="192">
        <f t="shared" si="29"/>
        <v>20.43</v>
      </c>
      <c r="N148" s="284">
        <v>20.43</v>
      </c>
      <c r="O148" s="207"/>
      <c r="P148" s="207"/>
      <c r="Q148" s="207"/>
      <c r="R148" s="207"/>
    </row>
    <row r="149" spans="1:18" x14ac:dyDescent="0.3">
      <c r="H149" s="286"/>
      <c r="I149" s="286"/>
      <c r="J149" s="287"/>
      <c r="K149" s="286"/>
      <c r="L149" s="286"/>
      <c r="M149" s="286"/>
      <c r="N149" s="286"/>
    </row>
    <row r="150" spans="1:18" x14ac:dyDescent="0.3">
      <c r="J150" s="288"/>
    </row>
    <row r="151" spans="1:18" x14ac:dyDescent="0.3">
      <c r="J151" s="288"/>
    </row>
    <row r="152" spans="1:18" x14ac:dyDescent="0.3">
      <c r="J152" s="288"/>
    </row>
    <row r="153" spans="1:18" x14ac:dyDescent="0.3">
      <c r="J153" s="288"/>
    </row>
    <row r="154" spans="1:18" x14ac:dyDescent="0.3">
      <c r="J154" s="288"/>
    </row>
  </sheetData>
  <autoFilter ref="D10:R146" xr:uid="{00000000-0009-0000-0000-000007000000}"/>
  <mergeCells count="20">
    <mergeCell ref="Q1:R1"/>
    <mergeCell ref="M7:Q7"/>
    <mergeCell ref="R7:R9"/>
    <mergeCell ref="I8:I9"/>
    <mergeCell ref="J8:J9"/>
    <mergeCell ref="K8:K9"/>
    <mergeCell ref="L8:L9"/>
    <mergeCell ref="M8:M9"/>
    <mergeCell ref="N8:Q8"/>
    <mergeCell ref="D3:R3"/>
    <mergeCell ref="D4:R4"/>
    <mergeCell ref="P6:R6"/>
    <mergeCell ref="D7:D9"/>
    <mergeCell ref="E7:E9"/>
    <mergeCell ref="F7:F9"/>
    <mergeCell ref="G7:G9"/>
    <mergeCell ref="H7:H9"/>
    <mergeCell ref="I7:L7"/>
    <mergeCell ref="Q2:R2"/>
    <mergeCell ref="D5:R5"/>
  </mergeCells>
  <pageMargins left="0.51181102362204722" right="0.11811023622047245" top="0.35433070866141736" bottom="0.35433070866141736" header="0.31496062992125984" footer="0.11811023622047245"/>
  <pageSetup paperSize="9" scale="65" fitToHeight="0" orientation="portrait" r:id="rId1"/>
  <headerFooter>
    <oddFooter>Trang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T138"/>
  <sheetViews>
    <sheetView zoomScale="73" zoomScaleNormal="73" workbookViewId="0">
      <pane ySplit="1" topLeftCell="A17" activePane="bottomLeft" state="frozen"/>
      <selection pane="bottomLeft" activeCell="I26" sqref="I26"/>
    </sheetView>
  </sheetViews>
  <sheetFormatPr defaultColWidth="12.44140625" defaultRowHeight="15.6" x14ac:dyDescent="0.3"/>
  <cols>
    <col min="1" max="1" width="11.44140625" style="48" customWidth="1"/>
    <col min="2" max="2" width="46.33203125" style="48" customWidth="1"/>
    <col min="3" max="19" width="12.44140625" style="48"/>
    <col min="20" max="20" width="12.44140625" style="63"/>
    <col min="21" max="16384" width="12.44140625" style="48"/>
  </cols>
  <sheetData>
    <row r="1" spans="1:20" ht="26.4" x14ac:dyDescent="0.3">
      <c r="A1" s="46" t="s">
        <v>0</v>
      </c>
      <c r="B1" s="46" t="s">
        <v>237</v>
      </c>
      <c r="C1" s="46" t="s">
        <v>238</v>
      </c>
      <c r="D1" s="46" t="s">
        <v>239</v>
      </c>
      <c r="E1" s="46" t="s">
        <v>240</v>
      </c>
      <c r="F1" s="46" t="s">
        <v>241</v>
      </c>
      <c r="G1" s="46" t="s">
        <v>0</v>
      </c>
      <c r="H1" s="46" t="s">
        <v>242</v>
      </c>
      <c r="I1" s="46" t="s">
        <v>243</v>
      </c>
      <c r="J1" s="46" t="s">
        <v>244</v>
      </c>
      <c r="K1" s="46" t="s">
        <v>245</v>
      </c>
      <c r="L1" s="46" t="s">
        <v>246</v>
      </c>
      <c r="M1" s="46" t="s">
        <v>247</v>
      </c>
      <c r="N1" s="46" t="s">
        <v>248</v>
      </c>
      <c r="O1" s="46" t="s">
        <v>249</v>
      </c>
      <c r="P1" s="46" t="s">
        <v>250</v>
      </c>
      <c r="Q1" s="46" t="s">
        <v>251</v>
      </c>
      <c r="R1" s="46" t="s">
        <v>252</v>
      </c>
      <c r="S1" s="47" t="s">
        <v>253</v>
      </c>
      <c r="T1" s="46" t="s">
        <v>254</v>
      </c>
    </row>
    <row r="2" spans="1:20" x14ac:dyDescent="0.3">
      <c r="A2" s="49">
        <v>1</v>
      </c>
      <c r="B2" s="50" t="s">
        <v>255</v>
      </c>
      <c r="C2" s="49">
        <v>100</v>
      </c>
      <c r="D2" s="49">
        <v>11</v>
      </c>
      <c r="E2" s="49" t="s">
        <v>256</v>
      </c>
      <c r="F2" s="47">
        <v>100</v>
      </c>
      <c r="G2" s="47">
        <v>100</v>
      </c>
      <c r="H2" s="47">
        <v>100</v>
      </c>
      <c r="I2" s="47">
        <v>100</v>
      </c>
      <c r="J2" s="47">
        <v>100</v>
      </c>
      <c r="K2" s="47">
        <v>100</v>
      </c>
      <c r="L2" s="47">
        <v>100</v>
      </c>
      <c r="M2" s="47">
        <v>100</v>
      </c>
      <c r="N2" s="47">
        <v>100</v>
      </c>
      <c r="O2" s="47">
        <v>100</v>
      </c>
      <c r="P2" s="47">
        <v>100</v>
      </c>
      <c r="Q2" s="47"/>
      <c r="R2" s="47"/>
      <c r="S2" s="47">
        <f>SUM(F2:R2)</f>
        <v>1100</v>
      </c>
      <c r="T2" s="51">
        <f t="shared" ref="T2:T14" si="0">$T$17/$S$17*S2</f>
        <v>100973.28851386075</v>
      </c>
    </row>
    <row r="3" spans="1:20" ht="39.6" x14ac:dyDescent="0.3">
      <c r="A3" s="49">
        <v>2</v>
      </c>
      <c r="B3" s="50" t="s">
        <v>257</v>
      </c>
      <c r="C3" s="49">
        <v>90</v>
      </c>
      <c r="D3" s="49" t="s">
        <v>258</v>
      </c>
      <c r="E3" s="49" t="s">
        <v>259</v>
      </c>
      <c r="F3" s="47"/>
      <c r="G3" s="47"/>
      <c r="H3" s="47"/>
      <c r="I3" s="47"/>
      <c r="J3" s="47"/>
      <c r="K3" s="47"/>
      <c r="L3" s="47"/>
      <c r="M3" s="47"/>
      <c r="N3" s="47"/>
      <c r="O3" s="47"/>
      <c r="P3" s="47"/>
      <c r="Q3" s="47"/>
      <c r="R3" s="47"/>
      <c r="S3" s="47">
        <f t="shared" ref="S3:S16" si="1">SUM(F3:R3)</f>
        <v>0</v>
      </c>
      <c r="T3" s="51">
        <f t="shared" si="0"/>
        <v>0</v>
      </c>
    </row>
    <row r="4" spans="1:20" x14ac:dyDescent="0.3">
      <c r="A4" s="802">
        <v>3</v>
      </c>
      <c r="B4" s="50" t="s">
        <v>260</v>
      </c>
      <c r="C4" s="802">
        <v>15</v>
      </c>
      <c r="D4" s="802">
        <v>2</v>
      </c>
      <c r="E4" s="802" t="s">
        <v>261</v>
      </c>
      <c r="F4" s="47"/>
      <c r="G4" s="47"/>
      <c r="H4" s="47"/>
      <c r="I4" s="47"/>
      <c r="J4" s="47"/>
      <c r="K4" s="47"/>
      <c r="L4" s="47"/>
      <c r="M4" s="47"/>
      <c r="N4" s="47"/>
      <c r="O4" s="47"/>
      <c r="P4" s="47"/>
      <c r="Q4" s="47">
        <v>30</v>
      </c>
      <c r="R4" s="47"/>
      <c r="S4" s="47">
        <v>30</v>
      </c>
      <c r="T4" s="51">
        <f t="shared" si="0"/>
        <v>2753.8169594689293</v>
      </c>
    </row>
    <row r="5" spans="1:20" ht="26.4" x14ac:dyDescent="0.3">
      <c r="A5" s="802"/>
      <c r="B5" s="52" t="s">
        <v>262</v>
      </c>
      <c r="C5" s="802"/>
      <c r="D5" s="802"/>
      <c r="E5" s="802"/>
      <c r="F5" s="47"/>
      <c r="G5" s="47"/>
      <c r="H5" s="47"/>
      <c r="I5" s="47"/>
      <c r="J5" s="47"/>
      <c r="K5" s="47"/>
      <c r="L5" s="47"/>
      <c r="M5" s="47"/>
      <c r="N5" s="47"/>
      <c r="O5" s="47"/>
      <c r="P5" s="47"/>
      <c r="Q5" s="47"/>
      <c r="R5" s="47"/>
      <c r="S5" s="47">
        <f t="shared" si="1"/>
        <v>0</v>
      </c>
      <c r="T5" s="51">
        <f t="shared" si="0"/>
        <v>0</v>
      </c>
    </row>
    <row r="6" spans="1:20" ht="26.4" x14ac:dyDescent="0.3">
      <c r="A6" s="49">
        <v>4</v>
      </c>
      <c r="B6" s="50" t="s">
        <v>263</v>
      </c>
      <c r="C6" s="49">
        <v>16</v>
      </c>
      <c r="D6" s="49">
        <v>0</v>
      </c>
      <c r="E6" s="49" t="s">
        <v>264</v>
      </c>
      <c r="F6" s="47"/>
      <c r="G6" s="47"/>
      <c r="H6" s="47"/>
      <c r="I6" s="47"/>
      <c r="J6" s="47"/>
      <c r="K6" s="47"/>
      <c r="L6" s="47"/>
      <c r="M6" s="47"/>
      <c r="N6" s="47"/>
      <c r="O6" s="47"/>
      <c r="P6" s="47"/>
      <c r="Q6" s="47"/>
      <c r="R6" s="47"/>
      <c r="S6" s="47">
        <f t="shared" si="1"/>
        <v>0</v>
      </c>
      <c r="T6" s="51">
        <f t="shared" si="0"/>
        <v>0</v>
      </c>
    </row>
    <row r="7" spans="1:20" x14ac:dyDescent="0.3">
      <c r="A7" s="49">
        <v>5</v>
      </c>
      <c r="B7" s="50" t="s">
        <v>265</v>
      </c>
      <c r="C7" s="49">
        <v>40</v>
      </c>
      <c r="D7" s="49">
        <v>0</v>
      </c>
      <c r="E7" s="49" t="s">
        <v>266</v>
      </c>
      <c r="F7" s="47"/>
      <c r="G7" s="47"/>
      <c r="H7" s="47"/>
      <c r="I7" s="47"/>
      <c r="J7" s="47"/>
      <c r="K7" s="47"/>
      <c r="L7" s="47"/>
      <c r="M7" s="47"/>
      <c r="N7" s="47"/>
      <c r="O7" s="47"/>
      <c r="P7" s="47"/>
      <c r="Q7" s="47"/>
      <c r="R7" s="47"/>
      <c r="S7" s="47">
        <f t="shared" si="1"/>
        <v>0</v>
      </c>
      <c r="T7" s="51">
        <f t="shared" si="0"/>
        <v>0</v>
      </c>
    </row>
    <row r="8" spans="1:20" x14ac:dyDescent="0.3">
      <c r="A8" s="49">
        <v>6</v>
      </c>
      <c r="B8" s="50" t="s">
        <v>267</v>
      </c>
      <c r="C8" s="49">
        <v>8</v>
      </c>
      <c r="D8" s="49" t="s">
        <v>268</v>
      </c>
      <c r="E8" s="49" t="s">
        <v>269</v>
      </c>
      <c r="F8" s="47">
        <v>8</v>
      </c>
      <c r="G8" s="47"/>
      <c r="H8" s="47">
        <v>8</v>
      </c>
      <c r="I8" s="47"/>
      <c r="J8" s="47"/>
      <c r="K8" s="47"/>
      <c r="L8" s="47">
        <v>8</v>
      </c>
      <c r="M8" s="47">
        <v>8</v>
      </c>
      <c r="N8" s="47"/>
      <c r="O8" s="47">
        <v>8</v>
      </c>
      <c r="P8" s="47">
        <v>8</v>
      </c>
      <c r="Q8" s="47"/>
      <c r="R8" s="47"/>
      <c r="S8" s="47">
        <f t="shared" si="1"/>
        <v>48</v>
      </c>
      <c r="T8" s="51">
        <f t="shared" si="0"/>
        <v>4406.1071351502869</v>
      </c>
    </row>
    <row r="9" spans="1:20" x14ac:dyDescent="0.3">
      <c r="A9" s="49">
        <v>7</v>
      </c>
      <c r="B9" s="50" t="s">
        <v>270</v>
      </c>
      <c r="C9" s="49">
        <v>44</v>
      </c>
      <c r="D9" s="49" t="s">
        <v>271</v>
      </c>
      <c r="E9" s="49" t="s">
        <v>272</v>
      </c>
      <c r="F9" s="47"/>
      <c r="G9" s="47"/>
      <c r="H9" s="47"/>
      <c r="I9" s="47"/>
      <c r="J9" s="47"/>
      <c r="K9" s="47"/>
      <c r="L9" s="47"/>
      <c r="M9" s="47"/>
      <c r="N9" s="47"/>
      <c r="O9" s="53">
        <v>0</v>
      </c>
      <c r="P9" s="47"/>
      <c r="Q9" s="47"/>
      <c r="R9" s="47"/>
      <c r="S9" s="47">
        <f t="shared" si="1"/>
        <v>0</v>
      </c>
      <c r="T9" s="51">
        <f t="shared" si="0"/>
        <v>0</v>
      </c>
    </row>
    <row r="10" spans="1:20" ht="26.4" x14ac:dyDescent="0.3">
      <c r="A10" s="49">
        <v>8</v>
      </c>
      <c r="B10" s="50" t="s">
        <v>273</v>
      </c>
      <c r="C10" s="49">
        <v>8</v>
      </c>
      <c r="D10" s="49" t="s">
        <v>274</v>
      </c>
      <c r="E10" s="49" t="s">
        <v>275</v>
      </c>
      <c r="F10" s="47"/>
      <c r="G10" s="47">
        <v>8</v>
      </c>
      <c r="H10" s="47"/>
      <c r="I10" s="47"/>
      <c r="J10" s="47"/>
      <c r="K10" s="47"/>
      <c r="L10" s="47"/>
      <c r="M10" s="47"/>
      <c r="N10" s="47"/>
      <c r="O10" s="47"/>
      <c r="P10" s="47"/>
      <c r="Q10" s="47"/>
      <c r="R10" s="47"/>
      <c r="S10" s="47">
        <f t="shared" si="1"/>
        <v>8</v>
      </c>
      <c r="T10" s="51">
        <f t="shared" si="0"/>
        <v>734.35118919171452</v>
      </c>
    </row>
    <row r="11" spans="1:20" ht="39.6" x14ac:dyDescent="0.3">
      <c r="A11" s="49">
        <v>9</v>
      </c>
      <c r="B11" s="50" t="s">
        <v>276</v>
      </c>
      <c r="C11" s="54">
        <v>3430</v>
      </c>
      <c r="D11" s="49" t="s">
        <v>277</v>
      </c>
      <c r="E11" s="49" t="s">
        <v>278</v>
      </c>
      <c r="F11" s="47"/>
      <c r="G11" s="47"/>
      <c r="H11" s="47"/>
      <c r="I11" s="47"/>
      <c r="J11" s="47"/>
      <c r="K11" s="47"/>
      <c r="L11" s="47"/>
      <c r="M11" s="47"/>
      <c r="N11" s="47"/>
      <c r="O11" s="47"/>
      <c r="P11" s="47"/>
      <c r="Q11" s="47"/>
      <c r="R11" s="47"/>
      <c r="S11" s="47">
        <f t="shared" si="1"/>
        <v>0</v>
      </c>
      <c r="T11" s="51">
        <f t="shared" si="0"/>
        <v>0</v>
      </c>
    </row>
    <row r="12" spans="1:20" x14ac:dyDescent="0.3">
      <c r="A12" s="49">
        <v>10</v>
      </c>
      <c r="B12" s="50" t="s">
        <v>279</v>
      </c>
      <c r="C12" s="49">
        <v>225</v>
      </c>
      <c r="D12" s="49" t="s">
        <v>280</v>
      </c>
      <c r="E12" s="49" t="s">
        <v>281</v>
      </c>
      <c r="F12" s="47"/>
      <c r="G12" s="47"/>
      <c r="H12" s="47"/>
      <c r="I12" s="47"/>
      <c r="J12" s="47"/>
      <c r="K12" s="47"/>
      <c r="L12" s="47"/>
      <c r="M12" s="47"/>
      <c r="N12" s="47"/>
      <c r="O12" s="47"/>
      <c r="P12" s="47"/>
      <c r="Q12" s="47"/>
      <c r="R12" s="47"/>
      <c r="S12" s="47">
        <f t="shared" si="1"/>
        <v>0</v>
      </c>
      <c r="T12" s="51">
        <f t="shared" si="0"/>
        <v>0</v>
      </c>
    </row>
    <row r="13" spans="1:20" ht="26.4" x14ac:dyDescent="0.3">
      <c r="A13" s="49">
        <v>11</v>
      </c>
      <c r="B13" s="50" t="s">
        <v>282</v>
      </c>
      <c r="C13" s="49">
        <v>500</v>
      </c>
      <c r="D13" s="49" t="s">
        <v>283</v>
      </c>
      <c r="E13" s="49" t="s">
        <v>284</v>
      </c>
      <c r="F13" s="47"/>
      <c r="G13" s="47"/>
      <c r="H13" s="47"/>
      <c r="I13" s="47"/>
      <c r="J13" s="47"/>
      <c r="K13" s="47"/>
      <c r="L13" s="47"/>
      <c r="M13" s="47"/>
      <c r="N13" s="47"/>
      <c r="O13" s="47"/>
      <c r="P13" s="47"/>
      <c r="Q13" s="47"/>
      <c r="R13" s="47"/>
      <c r="S13" s="47">
        <f t="shared" si="1"/>
        <v>0</v>
      </c>
      <c r="T13" s="51">
        <f t="shared" si="0"/>
        <v>0</v>
      </c>
    </row>
    <row r="14" spans="1:20" ht="26.4" x14ac:dyDescent="0.3">
      <c r="A14" s="49">
        <v>12</v>
      </c>
      <c r="B14" s="50" t="s">
        <v>285</v>
      </c>
      <c r="C14" s="54">
        <v>1000</v>
      </c>
      <c r="D14" s="49" t="s">
        <v>286</v>
      </c>
      <c r="E14" s="49" t="s">
        <v>287</v>
      </c>
      <c r="F14" s="47"/>
      <c r="G14" s="47"/>
      <c r="H14" s="47"/>
      <c r="I14" s="47"/>
      <c r="J14" s="47"/>
      <c r="K14" s="47"/>
      <c r="L14" s="47"/>
      <c r="M14" s="47"/>
      <c r="N14" s="47"/>
      <c r="O14" s="47"/>
      <c r="P14" s="47"/>
      <c r="Q14" s="47"/>
      <c r="R14" s="47"/>
      <c r="S14" s="47">
        <f t="shared" si="1"/>
        <v>0</v>
      </c>
      <c r="T14" s="51">
        <f t="shared" si="0"/>
        <v>0</v>
      </c>
    </row>
    <row r="15" spans="1:20" x14ac:dyDescent="0.3">
      <c r="A15" s="49" t="s">
        <v>288</v>
      </c>
      <c r="B15" s="50" t="s">
        <v>289</v>
      </c>
      <c r="C15" s="54">
        <v>10</v>
      </c>
      <c r="D15" s="49">
        <v>5</v>
      </c>
      <c r="E15" s="49"/>
      <c r="F15" s="47"/>
      <c r="G15" s="47"/>
      <c r="H15" s="47"/>
      <c r="I15" s="47">
        <v>10</v>
      </c>
      <c r="J15" s="47">
        <v>10</v>
      </c>
      <c r="K15" s="47"/>
      <c r="L15" s="47"/>
      <c r="M15" s="47">
        <v>10</v>
      </c>
      <c r="N15" s="47">
        <v>10</v>
      </c>
      <c r="O15" s="47">
        <v>10</v>
      </c>
      <c r="P15" s="47"/>
      <c r="Q15" s="47"/>
      <c r="R15" s="47"/>
      <c r="S15" s="47">
        <f t="shared" si="1"/>
        <v>50</v>
      </c>
      <c r="T15" s="51"/>
    </row>
    <row r="16" spans="1:20" x14ac:dyDescent="0.3">
      <c r="A16" s="49" t="s">
        <v>290</v>
      </c>
      <c r="B16" s="50" t="s">
        <v>291</v>
      </c>
      <c r="C16" s="55">
        <v>0.3</v>
      </c>
      <c r="D16" s="49"/>
      <c r="E16" s="49"/>
      <c r="F16" s="47">
        <f>$C$16*F19</f>
        <v>2.1629999999999998</v>
      </c>
      <c r="G16" s="47">
        <f t="shared" ref="G16:R16" si="2">$C$16*G19</f>
        <v>5.94</v>
      </c>
      <c r="H16" s="47">
        <f t="shared" si="2"/>
        <v>13.556999999999999</v>
      </c>
      <c r="I16" s="47">
        <f t="shared" si="2"/>
        <v>14.1</v>
      </c>
      <c r="J16" s="47">
        <f t="shared" si="2"/>
        <v>13.277999999999999</v>
      </c>
      <c r="K16" s="47">
        <f t="shared" si="2"/>
        <v>10.362</v>
      </c>
      <c r="L16" s="47">
        <f t="shared" si="2"/>
        <v>8.9249999999999989</v>
      </c>
      <c r="M16" s="47">
        <f t="shared" si="2"/>
        <v>15.044999999999998</v>
      </c>
      <c r="N16" s="47">
        <f t="shared" si="2"/>
        <v>10.752000000000001</v>
      </c>
      <c r="O16" s="47">
        <f t="shared" si="2"/>
        <v>12.866999999999999</v>
      </c>
      <c r="P16" s="47">
        <f t="shared" si="2"/>
        <v>5.532</v>
      </c>
      <c r="Q16" s="47">
        <f t="shared" si="2"/>
        <v>0</v>
      </c>
      <c r="R16" s="47">
        <f t="shared" si="2"/>
        <v>0</v>
      </c>
      <c r="S16" s="47">
        <f t="shared" si="1"/>
        <v>112.521</v>
      </c>
      <c r="T16" s="51"/>
    </row>
    <row r="17" spans="1:20" x14ac:dyDescent="0.3">
      <c r="A17" s="46"/>
      <c r="B17" s="46" t="s">
        <v>292</v>
      </c>
      <c r="C17" s="46"/>
      <c r="D17" s="46"/>
      <c r="E17" s="46" t="s">
        <v>293</v>
      </c>
      <c r="F17" s="47">
        <f>SUM(F2:F16)</f>
        <v>110.163</v>
      </c>
      <c r="G17" s="47">
        <f t="shared" ref="G17:S17" si="3">SUM(G2:G16)</f>
        <v>113.94</v>
      </c>
      <c r="H17" s="47">
        <f t="shared" si="3"/>
        <v>121.557</v>
      </c>
      <c r="I17" s="47">
        <f t="shared" si="3"/>
        <v>124.1</v>
      </c>
      <c r="J17" s="47">
        <f t="shared" si="3"/>
        <v>123.27799999999999</v>
      </c>
      <c r="K17" s="47">
        <f t="shared" si="3"/>
        <v>110.36199999999999</v>
      </c>
      <c r="L17" s="47">
        <f t="shared" si="3"/>
        <v>116.925</v>
      </c>
      <c r="M17" s="47">
        <f t="shared" si="3"/>
        <v>133.04499999999999</v>
      </c>
      <c r="N17" s="47">
        <f t="shared" si="3"/>
        <v>120.752</v>
      </c>
      <c r="O17" s="47">
        <f t="shared" si="3"/>
        <v>130.86699999999999</v>
      </c>
      <c r="P17" s="47">
        <f t="shared" si="3"/>
        <v>113.532</v>
      </c>
      <c r="Q17" s="47">
        <f t="shared" si="3"/>
        <v>30</v>
      </c>
      <c r="R17" s="47">
        <f t="shared" si="3"/>
        <v>0</v>
      </c>
      <c r="S17" s="47">
        <f t="shared" si="3"/>
        <v>1348.521</v>
      </c>
      <c r="T17" s="51">
        <v>123786</v>
      </c>
    </row>
    <row r="18" spans="1:20" s="58" customFormat="1" ht="24.6" customHeight="1" x14ac:dyDescent="0.3">
      <c r="A18" s="56"/>
      <c r="B18" s="56" t="s">
        <v>294</v>
      </c>
      <c r="C18" s="56"/>
      <c r="D18" s="56"/>
      <c r="E18" s="56"/>
      <c r="F18" s="57">
        <f>$T$18/$S$17*F17</f>
        <v>10112.291256865856</v>
      </c>
      <c r="G18" s="57">
        <f t="shared" ref="G18:Q18" si="4">$T$18/$S$17*G17</f>
        <v>10458.996812062995</v>
      </c>
      <c r="H18" s="57">
        <f t="shared" si="4"/>
        <v>11158.190938072155</v>
      </c>
      <c r="I18" s="57">
        <f t="shared" si="4"/>
        <v>11391.622822336471</v>
      </c>
      <c r="J18" s="57">
        <f t="shared" si="4"/>
        <v>11316.168237647022</v>
      </c>
      <c r="K18" s="57">
        <f t="shared" si="4"/>
        <v>10130.558242697</v>
      </c>
      <c r="L18" s="57">
        <f t="shared" si="4"/>
        <v>10733.001599530153</v>
      </c>
      <c r="M18" s="57">
        <f t="shared" si="4"/>
        <v>12212.719245751456</v>
      </c>
      <c r="N18" s="57">
        <f t="shared" si="4"/>
        <v>11084.296849659739</v>
      </c>
      <c r="O18" s="57">
        <f t="shared" si="4"/>
        <v>12012.792134494011</v>
      </c>
      <c r="P18" s="57">
        <f t="shared" si="4"/>
        <v>10421.544901414216</v>
      </c>
      <c r="Q18" s="57">
        <f t="shared" si="4"/>
        <v>2753.8169594689293</v>
      </c>
      <c r="R18" s="56">
        <f>$T$18/$S$17*R17</f>
        <v>0</v>
      </c>
      <c r="S18" s="56">
        <f>$T$18/$S$17*S17</f>
        <v>123786</v>
      </c>
      <c r="T18" s="56">
        <f>T17</f>
        <v>123786</v>
      </c>
    </row>
    <row r="19" spans="1:20" x14ac:dyDescent="0.3">
      <c r="A19" s="47"/>
      <c r="B19" s="50" t="s">
        <v>295</v>
      </c>
      <c r="C19" s="47"/>
      <c r="D19" s="47"/>
      <c r="E19" s="47"/>
      <c r="F19" s="47">
        <v>7.21</v>
      </c>
      <c r="G19" s="47">
        <v>19.8</v>
      </c>
      <c r="H19" s="47">
        <v>45.19</v>
      </c>
      <c r="I19" s="47">
        <v>47</v>
      </c>
      <c r="J19" s="47">
        <v>44.26</v>
      </c>
      <c r="K19" s="47">
        <v>34.54</v>
      </c>
      <c r="L19" s="47">
        <v>29.75</v>
      </c>
      <c r="M19" s="47">
        <v>50.15</v>
      </c>
      <c r="N19" s="47">
        <v>35.840000000000003</v>
      </c>
      <c r="O19" s="47">
        <v>42.89</v>
      </c>
      <c r="P19" s="47">
        <v>18.440000000000001</v>
      </c>
      <c r="Q19" s="47"/>
      <c r="R19" s="47"/>
      <c r="S19" s="47"/>
      <c r="T19" s="51"/>
    </row>
    <row r="20" spans="1:20" x14ac:dyDescent="0.3">
      <c r="A20" s="47"/>
      <c r="B20" s="50"/>
      <c r="C20" s="47"/>
      <c r="D20" s="47"/>
      <c r="E20" s="47"/>
      <c r="F20" s="47"/>
      <c r="G20" s="47"/>
      <c r="H20" s="47"/>
      <c r="I20" s="47"/>
      <c r="J20" s="47"/>
      <c r="K20" s="47"/>
      <c r="L20" s="47"/>
      <c r="M20" s="47"/>
      <c r="N20" s="47"/>
      <c r="O20" s="47"/>
      <c r="P20" s="47"/>
      <c r="Q20" s="47"/>
      <c r="R20" s="47"/>
      <c r="S20" s="47"/>
      <c r="T20" s="51"/>
    </row>
    <row r="21" spans="1:20" x14ac:dyDescent="0.3">
      <c r="A21" s="47"/>
      <c r="B21" s="47"/>
      <c r="C21" s="47"/>
      <c r="D21" s="47"/>
      <c r="E21" s="47"/>
      <c r="F21" s="59"/>
      <c r="G21" s="59"/>
      <c r="H21" s="59"/>
      <c r="I21" s="59"/>
      <c r="J21" s="59"/>
      <c r="K21" s="59"/>
      <c r="L21" s="59"/>
      <c r="M21" s="59"/>
      <c r="N21" s="59"/>
      <c r="O21" s="59"/>
      <c r="P21" s="59"/>
      <c r="Q21" s="59"/>
      <c r="R21" s="59"/>
      <c r="S21" s="47"/>
      <c r="T21" s="51"/>
    </row>
    <row r="22" spans="1:20" s="62" customFormat="1" x14ac:dyDescent="0.3">
      <c r="A22" s="60"/>
      <c r="B22" s="60" t="s">
        <v>296</v>
      </c>
      <c r="C22" s="60"/>
      <c r="D22" s="60"/>
      <c r="E22" s="60"/>
      <c r="F22" s="61">
        <f>F18+F23</f>
        <v>10112.291256865856</v>
      </c>
      <c r="G22" s="61">
        <f t="shared" ref="G22:S22" si="5">G18+G23</f>
        <v>10458.996812062995</v>
      </c>
      <c r="H22" s="61">
        <f t="shared" si="5"/>
        <v>11158.190938072155</v>
      </c>
      <c r="I22" s="61">
        <f t="shared" si="5"/>
        <v>11391.622822336471</v>
      </c>
      <c r="J22" s="61">
        <f t="shared" si="5"/>
        <v>11316.168237647022</v>
      </c>
      <c r="K22" s="61">
        <f t="shared" si="5"/>
        <v>10130.558242697</v>
      </c>
      <c r="L22" s="61">
        <f t="shared" si="5"/>
        <v>10733.001599530153</v>
      </c>
      <c r="M22" s="61">
        <f t="shared" si="5"/>
        <v>12212.719245751456</v>
      </c>
      <c r="N22" s="61">
        <f t="shared" si="5"/>
        <v>11084.296849659739</v>
      </c>
      <c r="O22" s="61">
        <f t="shared" si="5"/>
        <v>12012.792134494011</v>
      </c>
      <c r="P22" s="61">
        <f t="shared" si="5"/>
        <v>10421.544901414216</v>
      </c>
      <c r="Q22" s="61">
        <f t="shared" si="5"/>
        <v>2753.8169594689293</v>
      </c>
      <c r="R22" s="61">
        <f t="shared" si="5"/>
        <v>0</v>
      </c>
      <c r="S22" s="61">
        <f t="shared" si="5"/>
        <v>123786</v>
      </c>
      <c r="T22" s="61">
        <f>T18+T23</f>
        <v>123786</v>
      </c>
    </row>
    <row r="23" spans="1:20" x14ac:dyDescent="0.3">
      <c r="A23" s="47"/>
      <c r="B23" s="47"/>
      <c r="C23" s="47"/>
      <c r="D23" s="47"/>
      <c r="E23" s="47"/>
      <c r="F23" s="59"/>
      <c r="G23" s="59"/>
      <c r="H23" s="59"/>
      <c r="I23" s="59"/>
      <c r="J23" s="59"/>
      <c r="K23" s="59"/>
      <c r="L23" s="59"/>
      <c r="M23" s="59"/>
      <c r="N23" s="59"/>
      <c r="O23" s="59"/>
      <c r="P23" s="59"/>
      <c r="Q23" s="59"/>
      <c r="R23" s="59"/>
      <c r="S23" s="59"/>
      <c r="T23" s="59"/>
    </row>
    <row r="24" spans="1:20" s="63" customFormat="1" ht="33" customHeight="1" x14ac:dyDescent="0.3">
      <c r="A24" s="803" t="s">
        <v>297</v>
      </c>
      <c r="B24" s="803"/>
    </row>
    <row r="25" spans="1:20" ht="40.950000000000003" customHeight="1" x14ac:dyDescent="0.3">
      <c r="A25" s="46" t="s">
        <v>0</v>
      </c>
      <c r="B25" s="46" t="s">
        <v>237</v>
      </c>
      <c r="C25" s="46" t="s">
        <v>298</v>
      </c>
      <c r="D25" s="46" t="s">
        <v>239</v>
      </c>
      <c r="E25" s="46" t="s">
        <v>240</v>
      </c>
      <c r="F25" s="47"/>
      <c r="G25" s="47"/>
      <c r="H25" s="47"/>
      <c r="I25" s="47"/>
      <c r="J25" s="47"/>
      <c r="K25" s="47"/>
      <c r="L25" s="47"/>
      <c r="M25" s="47"/>
      <c r="N25" s="47"/>
      <c r="O25" s="47"/>
      <c r="P25" s="47"/>
      <c r="Q25" s="47"/>
      <c r="R25" s="47"/>
      <c r="S25" s="47"/>
      <c r="T25" s="51"/>
    </row>
    <row r="26" spans="1:20" ht="26.4" x14ac:dyDescent="0.3">
      <c r="A26" s="49">
        <v>1</v>
      </c>
      <c r="B26" s="50" t="s">
        <v>299</v>
      </c>
      <c r="C26" s="49">
        <v>7</v>
      </c>
      <c r="D26" s="49">
        <v>1</v>
      </c>
      <c r="E26" s="49" t="s">
        <v>300</v>
      </c>
      <c r="F26" s="47"/>
      <c r="G26" s="47"/>
      <c r="H26" s="47">
        <v>7</v>
      </c>
      <c r="I26" s="47"/>
      <c r="J26" s="47"/>
      <c r="K26" s="47"/>
      <c r="L26" s="47"/>
      <c r="M26" s="47"/>
      <c r="N26" s="47"/>
      <c r="O26" s="47"/>
      <c r="P26" s="47"/>
      <c r="Q26" s="47"/>
      <c r="R26" s="47"/>
      <c r="S26" s="47">
        <f>SUM(F26:R26)</f>
        <v>7</v>
      </c>
      <c r="T26" s="64">
        <f>$T$31/$S$31*S26</f>
        <v>1353.2771084337351</v>
      </c>
    </row>
    <row r="27" spans="1:20" ht="26.4" x14ac:dyDescent="0.3">
      <c r="A27" s="49">
        <v>2</v>
      </c>
      <c r="B27" s="50" t="s">
        <v>301</v>
      </c>
      <c r="C27" s="49">
        <v>60</v>
      </c>
      <c r="D27" s="49">
        <v>1</v>
      </c>
      <c r="E27" s="49" t="s">
        <v>302</v>
      </c>
      <c r="F27" s="47"/>
      <c r="G27" s="47"/>
      <c r="H27" s="47">
        <v>60</v>
      </c>
      <c r="I27" s="47"/>
      <c r="J27" s="47"/>
      <c r="K27" s="47"/>
      <c r="L27" s="47"/>
      <c r="M27" s="47"/>
      <c r="N27" s="47"/>
      <c r="O27" s="47"/>
      <c r="P27" s="47"/>
      <c r="Q27" s="47"/>
      <c r="R27" s="47"/>
      <c r="S27" s="47">
        <f t="shared" ref="S27:S30" si="6">SUM(F27:R27)</f>
        <v>60</v>
      </c>
      <c r="T27" s="64">
        <f t="shared" ref="T27:T30" si="7">$T$31/$S$31*S27</f>
        <v>11599.518072289156</v>
      </c>
    </row>
    <row r="28" spans="1:20" ht="26.4" x14ac:dyDescent="0.3">
      <c r="A28" s="49">
        <v>3</v>
      </c>
      <c r="B28" s="50" t="s">
        <v>303</v>
      </c>
      <c r="C28" s="49">
        <v>2</v>
      </c>
      <c r="D28" s="49">
        <v>8</v>
      </c>
      <c r="E28" s="49" t="s">
        <v>304</v>
      </c>
      <c r="F28" s="47"/>
      <c r="G28" s="47">
        <v>2</v>
      </c>
      <c r="H28" s="47">
        <v>4</v>
      </c>
      <c r="I28" s="47">
        <v>4</v>
      </c>
      <c r="J28" s="47"/>
      <c r="K28" s="47">
        <v>2</v>
      </c>
      <c r="L28" s="47"/>
      <c r="M28" s="47"/>
      <c r="N28" s="47">
        <v>2</v>
      </c>
      <c r="O28" s="47"/>
      <c r="P28" s="47">
        <v>2</v>
      </c>
      <c r="Q28" s="47"/>
      <c r="R28" s="47"/>
      <c r="S28" s="47">
        <f t="shared" si="6"/>
        <v>16</v>
      </c>
      <c r="T28" s="64">
        <f t="shared" si="7"/>
        <v>3093.2048192771085</v>
      </c>
    </row>
    <row r="29" spans="1:20" ht="52.8" x14ac:dyDescent="0.3">
      <c r="A29" s="49">
        <v>4</v>
      </c>
      <c r="B29" s="50" t="s">
        <v>305</v>
      </c>
      <c r="C29" s="49">
        <v>60</v>
      </c>
      <c r="D29" s="49">
        <v>0</v>
      </c>
      <c r="E29" s="49" t="s">
        <v>306</v>
      </c>
      <c r="F29" s="47"/>
      <c r="G29" s="47"/>
      <c r="H29" s="47"/>
      <c r="I29" s="47"/>
      <c r="J29" s="47"/>
      <c r="K29" s="47"/>
      <c r="L29" s="47"/>
      <c r="M29" s="47"/>
      <c r="N29" s="47"/>
      <c r="O29" s="47"/>
      <c r="P29" s="47"/>
      <c r="Q29" s="47"/>
      <c r="R29" s="47"/>
      <c r="S29" s="47">
        <f t="shared" si="6"/>
        <v>0</v>
      </c>
      <c r="T29" s="64">
        <f t="shared" si="7"/>
        <v>0</v>
      </c>
    </row>
    <row r="30" spans="1:20" ht="39.6" x14ac:dyDescent="0.3">
      <c r="A30" s="49">
        <v>5</v>
      </c>
      <c r="B30" s="50" t="s">
        <v>307</v>
      </c>
      <c r="C30" s="49">
        <v>60</v>
      </c>
      <c r="D30" s="49">
        <v>0</v>
      </c>
      <c r="E30" s="49" t="s">
        <v>308</v>
      </c>
      <c r="F30" s="47"/>
      <c r="G30" s="47"/>
      <c r="H30" s="47"/>
      <c r="I30" s="47"/>
      <c r="J30" s="47"/>
      <c r="K30" s="47"/>
      <c r="L30" s="47"/>
      <c r="M30" s="47"/>
      <c r="N30" s="47"/>
      <c r="O30" s="47"/>
      <c r="P30" s="47"/>
      <c r="Q30" s="47"/>
      <c r="R30" s="47"/>
      <c r="S30" s="47">
        <f t="shared" si="6"/>
        <v>0</v>
      </c>
      <c r="T30" s="64">
        <f t="shared" si="7"/>
        <v>0</v>
      </c>
    </row>
    <row r="31" spans="1:20" x14ac:dyDescent="0.3">
      <c r="A31" s="46"/>
      <c r="B31" s="46" t="s">
        <v>292</v>
      </c>
      <c r="C31" s="46"/>
      <c r="D31" s="46"/>
      <c r="E31" s="46" t="s">
        <v>309</v>
      </c>
      <c r="F31" s="47">
        <f t="shared" ref="F31:R31" si="8">SUM(F26:F30)</f>
        <v>0</v>
      </c>
      <c r="G31" s="47">
        <f t="shared" si="8"/>
        <v>2</v>
      </c>
      <c r="H31" s="47">
        <f t="shared" si="8"/>
        <v>71</v>
      </c>
      <c r="I31" s="47">
        <f t="shared" si="8"/>
        <v>4</v>
      </c>
      <c r="J31" s="47">
        <f t="shared" si="8"/>
        <v>0</v>
      </c>
      <c r="K31" s="47">
        <f t="shared" si="8"/>
        <v>2</v>
      </c>
      <c r="L31" s="47">
        <f t="shared" si="8"/>
        <v>0</v>
      </c>
      <c r="M31" s="47">
        <f t="shared" si="8"/>
        <v>0</v>
      </c>
      <c r="N31" s="47">
        <f t="shared" si="8"/>
        <v>2</v>
      </c>
      <c r="O31" s="47">
        <f t="shared" si="8"/>
        <v>0</v>
      </c>
      <c r="P31" s="47">
        <f t="shared" si="8"/>
        <v>2</v>
      </c>
      <c r="Q31" s="47">
        <f t="shared" si="8"/>
        <v>0</v>
      </c>
      <c r="R31" s="47">
        <f t="shared" si="8"/>
        <v>0</v>
      </c>
      <c r="S31" s="47">
        <f>SUM(S26:S30)</f>
        <v>83</v>
      </c>
      <c r="T31" s="51">
        <v>16046</v>
      </c>
    </row>
    <row r="32" spans="1:20" s="69" customFormat="1" x14ac:dyDescent="0.3">
      <c r="A32" s="65"/>
      <c r="B32" s="66" t="s">
        <v>310</v>
      </c>
      <c r="C32" s="65"/>
      <c r="D32" s="65"/>
      <c r="E32" s="65"/>
      <c r="F32" s="67">
        <f t="shared" ref="F32:Q32" si="9">$T$32/$S$31*F31</f>
        <v>0</v>
      </c>
      <c r="G32" s="67">
        <f t="shared" si="9"/>
        <v>386.65060240963857</v>
      </c>
      <c r="H32" s="67">
        <f t="shared" si="9"/>
        <v>13726.096385542169</v>
      </c>
      <c r="I32" s="67">
        <f t="shared" si="9"/>
        <v>773.30120481927713</v>
      </c>
      <c r="J32" s="67">
        <f t="shared" si="9"/>
        <v>0</v>
      </c>
      <c r="K32" s="67">
        <f t="shared" si="9"/>
        <v>386.65060240963857</v>
      </c>
      <c r="L32" s="67">
        <f t="shared" si="9"/>
        <v>0</v>
      </c>
      <c r="M32" s="67">
        <f t="shared" si="9"/>
        <v>0</v>
      </c>
      <c r="N32" s="67">
        <f t="shared" si="9"/>
        <v>386.65060240963857</v>
      </c>
      <c r="O32" s="67">
        <f t="shared" si="9"/>
        <v>0</v>
      </c>
      <c r="P32" s="67">
        <f t="shared" si="9"/>
        <v>386.65060240963857</v>
      </c>
      <c r="Q32" s="67">
        <f t="shared" si="9"/>
        <v>0</v>
      </c>
      <c r="R32" s="67">
        <f>$T$32/$S$31*R31</f>
        <v>0</v>
      </c>
      <c r="S32" s="65"/>
      <c r="T32" s="68">
        <f>T31</f>
        <v>16046</v>
      </c>
    </row>
    <row r="33" spans="1:20" x14ac:dyDescent="0.3">
      <c r="A33" s="47"/>
      <c r="B33" s="50"/>
      <c r="C33" s="47"/>
      <c r="D33" s="47"/>
      <c r="E33" s="47"/>
      <c r="F33" s="47"/>
      <c r="G33" s="47"/>
      <c r="H33" s="47"/>
      <c r="I33" s="47"/>
      <c r="J33" s="47"/>
      <c r="K33" s="47"/>
      <c r="L33" s="47"/>
      <c r="M33" s="47"/>
      <c r="N33" s="47"/>
      <c r="O33" s="47"/>
      <c r="P33" s="47"/>
      <c r="Q33" s="47"/>
      <c r="R33" s="47"/>
      <c r="S33" s="47"/>
      <c r="T33" s="47"/>
    </row>
    <row r="34" spans="1:20" x14ac:dyDescent="0.3">
      <c r="A34" s="47"/>
      <c r="B34" s="50" t="s">
        <v>311</v>
      </c>
      <c r="C34" s="47"/>
      <c r="D34" s="47"/>
      <c r="E34" s="47"/>
      <c r="F34" s="59">
        <f>F32+F33</f>
        <v>0</v>
      </c>
      <c r="G34" s="59">
        <f t="shared" ref="G34:T34" si="10">G32+G33</f>
        <v>386.65060240963857</v>
      </c>
      <c r="H34" s="59">
        <f t="shared" si="10"/>
        <v>13726.096385542169</v>
      </c>
      <c r="I34" s="59">
        <f t="shared" si="10"/>
        <v>773.30120481927713</v>
      </c>
      <c r="J34" s="59">
        <f t="shared" si="10"/>
        <v>0</v>
      </c>
      <c r="K34" s="59">
        <f t="shared" si="10"/>
        <v>386.65060240963857</v>
      </c>
      <c r="L34" s="59">
        <f t="shared" si="10"/>
        <v>0</v>
      </c>
      <c r="M34" s="59">
        <f t="shared" si="10"/>
        <v>0</v>
      </c>
      <c r="N34" s="59">
        <f t="shared" si="10"/>
        <v>386.65060240963857</v>
      </c>
      <c r="O34" s="59">
        <f t="shared" si="10"/>
        <v>0</v>
      </c>
      <c r="P34" s="59">
        <f t="shared" si="10"/>
        <v>386.65060240963857</v>
      </c>
      <c r="Q34" s="59">
        <f t="shared" si="10"/>
        <v>0</v>
      </c>
      <c r="R34" s="59">
        <f t="shared" si="10"/>
        <v>0</v>
      </c>
      <c r="S34" s="59">
        <f t="shared" si="10"/>
        <v>0</v>
      </c>
      <c r="T34" s="59">
        <f t="shared" si="10"/>
        <v>16046</v>
      </c>
    </row>
    <row r="38" spans="1:20" ht="31.2" x14ac:dyDescent="0.3">
      <c r="B38" s="70" t="s">
        <v>312</v>
      </c>
      <c r="C38" s="70" t="s">
        <v>313</v>
      </c>
      <c r="D38" s="70" t="s">
        <v>314</v>
      </c>
    </row>
    <row r="39" spans="1:20" x14ac:dyDescent="0.3">
      <c r="B39" s="71" t="s">
        <v>315</v>
      </c>
      <c r="C39" s="72">
        <f>C40+C43+C53+C64+C73+C86+C92+C101+C109+C115+C124+C131</f>
        <v>123786</v>
      </c>
      <c r="D39" s="72">
        <f>D40+D43+D53+D64+D73+D86+D92+D101+D109+D115+D124+D131</f>
        <v>16046</v>
      </c>
    </row>
    <row r="40" spans="1:20" x14ac:dyDescent="0.3">
      <c r="B40" s="71" t="s">
        <v>316</v>
      </c>
      <c r="C40" s="71">
        <f>SUM(C41:C42)</f>
        <v>2754</v>
      </c>
      <c r="D40" s="71"/>
    </row>
    <row r="41" spans="1:20" ht="31.2" x14ac:dyDescent="0.3">
      <c r="B41" s="73" t="s">
        <v>317</v>
      </c>
      <c r="C41" s="73">
        <v>2650</v>
      </c>
      <c r="D41" s="73"/>
    </row>
    <row r="42" spans="1:20" x14ac:dyDescent="0.3">
      <c r="B42" s="73" t="s">
        <v>318</v>
      </c>
      <c r="C42" s="73">
        <v>104</v>
      </c>
      <c r="D42" s="73"/>
    </row>
    <row r="43" spans="1:20" x14ac:dyDescent="0.3">
      <c r="B43" s="71" t="s">
        <v>319</v>
      </c>
      <c r="C43" s="74">
        <f>SUM(C44:C52)</f>
        <v>10422</v>
      </c>
      <c r="D43" s="74">
        <f>SUM(D46+D51)</f>
        <v>387</v>
      </c>
    </row>
    <row r="44" spans="1:20" x14ac:dyDescent="0.3">
      <c r="B44" s="75" t="s">
        <v>90</v>
      </c>
      <c r="C44" s="73">
        <v>2650</v>
      </c>
      <c r="D44" s="73"/>
    </row>
    <row r="45" spans="1:20" ht="46.8" x14ac:dyDescent="0.3">
      <c r="B45" s="75" t="s">
        <v>320</v>
      </c>
      <c r="C45" s="73">
        <v>4050</v>
      </c>
      <c r="D45" s="73"/>
    </row>
    <row r="46" spans="1:20" x14ac:dyDescent="0.3">
      <c r="B46" s="73" t="s">
        <v>321</v>
      </c>
      <c r="C46" s="73"/>
      <c r="D46" s="73">
        <v>328</v>
      </c>
    </row>
    <row r="47" spans="1:20" x14ac:dyDescent="0.3">
      <c r="B47" s="73" t="s">
        <v>322</v>
      </c>
      <c r="C47" s="73">
        <v>900</v>
      </c>
      <c r="D47" s="73"/>
    </row>
    <row r="48" spans="1:20" x14ac:dyDescent="0.3">
      <c r="B48" s="73" t="s">
        <v>323</v>
      </c>
      <c r="C48" s="73">
        <v>700</v>
      </c>
      <c r="D48" s="73"/>
    </row>
    <row r="49" spans="2:4" x14ac:dyDescent="0.3">
      <c r="B49" s="73" t="s">
        <v>324</v>
      </c>
      <c r="C49" s="73">
        <v>900</v>
      </c>
      <c r="D49" s="73"/>
    </row>
    <row r="50" spans="2:4" x14ac:dyDescent="0.3">
      <c r="B50" s="73" t="s">
        <v>325</v>
      </c>
      <c r="C50" s="73">
        <v>720</v>
      </c>
      <c r="D50" s="73"/>
    </row>
    <row r="51" spans="2:4" x14ac:dyDescent="0.3">
      <c r="B51" s="73" t="s">
        <v>326</v>
      </c>
      <c r="C51" s="73"/>
      <c r="D51" s="73">
        <v>59</v>
      </c>
    </row>
    <row r="52" spans="2:4" x14ac:dyDescent="0.3">
      <c r="B52" s="73" t="s">
        <v>327</v>
      </c>
      <c r="C52" s="73">
        <v>502</v>
      </c>
      <c r="D52" s="73"/>
    </row>
    <row r="53" spans="2:4" x14ac:dyDescent="0.3">
      <c r="B53" s="71" t="s">
        <v>328</v>
      </c>
      <c r="C53" s="72">
        <f>SUM(C54:C63)</f>
        <v>10112</v>
      </c>
      <c r="D53" s="71"/>
    </row>
    <row r="54" spans="2:4" x14ac:dyDescent="0.3">
      <c r="B54" s="73" t="s">
        <v>329</v>
      </c>
      <c r="C54" s="73">
        <v>1360</v>
      </c>
      <c r="D54" s="73"/>
    </row>
    <row r="55" spans="2:4" ht="31.2" x14ac:dyDescent="0.3">
      <c r="B55" s="73" t="s">
        <v>330</v>
      </c>
      <c r="C55" s="73">
        <v>852</v>
      </c>
      <c r="D55" s="73"/>
    </row>
    <row r="56" spans="2:4" x14ac:dyDescent="0.3">
      <c r="B56" s="73" t="s">
        <v>331</v>
      </c>
      <c r="C56" s="73">
        <v>1880</v>
      </c>
      <c r="D56" s="73"/>
    </row>
    <row r="57" spans="2:4" x14ac:dyDescent="0.3">
      <c r="B57" s="73" t="s">
        <v>332</v>
      </c>
      <c r="C57" s="73">
        <v>500</v>
      </c>
      <c r="D57" s="73"/>
    </row>
    <row r="58" spans="2:4" ht="46.8" x14ac:dyDescent="0.3">
      <c r="B58" s="73" t="s">
        <v>200</v>
      </c>
      <c r="C58" s="73">
        <v>500</v>
      </c>
      <c r="D58" s="73"/>
    </row>
    <row r="59" spans="2:4" ht="31.2" x14ac:dyDescent="0.3">
      <c r="B59" s="73" t="s">
        <v>196</v>
      </c>
      <c r="C59" s="73">
        <v>870</v>
      </c>
      <c r="D59" s="73"/>
    </row>
    <row r="60" spans="2:4" ht="46.8" x14ac:dyDescent="0.3">
      <c r="B60" s="73" t="s">
        <v>197</v>
      </c>
      <c r="C60" s="73">
        <v>350</v>
      </c>
      <c r="D60" s="73"/>
    </row>
    <row r="61" spans="2:4" ht="46.8" x14ac:dyDescent="0.3">
      <c r="B61" s="73" t="s">
        <v>198</v>
      </c>
      <c r="C61" s="73">
        <v>350</v>
      </c>
      <c r="D61" s="73"/>
    </row>
    <row r="62" spans="2:4" ht="31.2" x14ac:dyDescent="0.3">
      <c r="B62" s="73" t="s">
        <v>201</v>
      </c>
      <c r="C62" s="73">
        <v>1900</v>
      </c>
      <c r="D62" s="73"/>
    </row>
    <row r="63" spans="2:4" x14ac:dyDescent="0.3">
      <c r="B63" s="73" t="s">
        <v>333</v>
      </c>
      <c r="C63" s="73">
        <v>1550</v>
      </c>
      <c r="D63" s="73"/>
    </row>
    <row r="64" spans="2:4" x14ac:dyDescent="0.3">
      <c r="B64" s="71" t="s">
        <v>334</v>
      </c>
      <c r="C64" s="71">
        <f>SUM(C65:C72)</f>
        <v>10459</v>
      </c>
      <c r="D64" s="71">
        <f>SUM(D65:D72)</f>
        <v>387</v>
      </c>
    </row>
    <row r="65" spans="2:4" ht="31.2" x14ac:dyDescent="0.3">
      <c r="B65" s="73" t="s">
        <v>335</v>
      </c>
      <c r="C65" s="73"/>
      <c r="D65" s="73">
        <v>387</v>
      </c>
    </row>
    <row r="66" spans="2:4" ht="31.2" x14ac:dyDescent="0.3">
      <c r="B66" s="73" t="s">
        <v>336</v>
      </c>
      <c r="C66" s="73">
        <v>799</v>
      </c>
      <c r="D66" s="73"/>
    </row>
    <row r="67" spans="2:4" ht="31.2" x14ac:dyDescent="0.3">
      <c r="B67" s="73" t="s">
        <v>211</v>
      </c>
      <c r="C67" s="73">
        <v>630</v>
      </c>
      <c r="D67" s="73"/>
    </row>
    <row r="68" spans="2:4" ht="31.2" x14ac:dyDescent="0.3">
      <c r="B68" s="73" t="s">
        <v>215</v>
      </c>
      <c r="C68" s="73">
        <v>630</v>
      </c>
      <c r="D68" s="73"/>
    </row>
    <row r="69" spans="2:4" ht="31.2" x14ac:dyDescent="0.3">
      <c r="B69" s="73" t="s">
        <v>217</v>
      </c>
      <c r="C69" s="73">
        <v>500</v>
      </c>
      <c r="D69" s="73"/>
    </row>
    <row r="70" spans="2:4" ht="31.2" x14ac:dyDescent="0.3">
      <c r="B70" s="73" t="s">
        <v>337</v>
      </c>
      <c r="C70" s="73">
        <f>300*3</f>
        <v>900</v>
      </c>
      <c r="D70" s="73"/>
    </row>
    <row r="71" spans="2:4" ht="31.2" x14ac:dyDescent="0.3">
      <c r="B71" s="73" t="s">
        <v>223</v>
      </c>
      <c r="C71" s="73">
        <v>2500</v>
      </c>
      <c r="D71" s="73"/>
    </row>
    <row r="72" spans="2:4" ht="31.2" x14ac:dyDescent="0.3">
      <c r="B72" s="73" t="s">
        <v>338</v>
      </c>
      <c r="C72" s="73">
        <v>4500</v>
      </c>
      <c r="D72" s="73"/>
    </row>
    <row r="73" spans="2:4" x14ac:dyDescent="0.3">
      <c r="B73" s="71" t="s">
        <v>339</v>
      </c>
      <c r="C73" s="71">
        <f>SUM(C74:C85)</f>
        <v>11084</v>
      </c>
      <c r="D73" s="71">
        <f>SUM(D74:D85)</f>
        <v>387</v>
      </c>
    </row>
    <row r="74" spans="2:4" x14ac:dyDescent="0.3">
      <c r="B74" s="73" t="s">
        <v>340</v>
      </c>
      <c r="C74" s="73">
        <v>900</v>
      </c>
      <c r="D74" s="73"/>
    </row>
    <row r="75" spans="2:4" x14ac:dyDescent="0.3">
      <c r="B75" s="73" t="s">
        <v>341</v>
      </c>
      <c r="C75" s="73">
        <v>900</v>
      </c>
      <c r="D75" s="73"/>
    </row>
    <row r="76" spans="2:4" x14ac:dyDescent="0.3">
      <c r="B76" s="73" t="s">
        <v>342</v>
      </c>
      <c r="C76" s="73">
        <v>900</v>
      </c>
      <c r="D76" s="73"/>
    </row>
    <row r="77" spans="2:4" ht="31.2" x14ac:dyDescent="0.3">
      <c r="B77" s="73" t="s">
        <v>343</v>
      </c>
      <c r="C77" s="73"/>
      <c r="D77" s="73">
        <v>387</v>
      </c>
    </row>
    <row r="78" spans="2:4" ht="62.4" x14ac:dyDescent="0.3">
      <c r="B78" s="73" t="s">
        <v>117</v>
      </c>
      <c r="C78" s="73">
        <v>870</v>
      </c>
      <c r="D78" s="73"/>
    </row>
    <row r="79" spans="2:4" ht="31.2" x14ac:dyDescent="0.3">
      <c r="B79" s="73" t="s">
        <v>119</v>
      </c>
      <c r="C79" s="73">
        <v>350</v>
      </c>
      <c r="D79" s="73"/>
    </row>
    <row r="80" spans="2:4" x14ac:dyDescent="0.3">
      <c r="B80" s="73" t="s">
        <v>120</v>
      </c>
      <c r="C80" s="73">
        <v>610</v>
      </c>
      <c r="D80" s="73"/>
    </row>
    <row r="81" spans="2:4" x14ac:dyDescent="0.3">
      <c r="B81" s="73" t="s">
        <v>123</v>
      </c>
      <c r="C81" s="73">
        <v>3600</v>
      </c>
      <c r="D81" s="73"/>
    </row>
    <row r="82" spans="2:4" x14ac:dyDescent="0.3">
      <c r="B82" s="73" t="s">
        <v>124</v>
      </c>
      <c r="C82" s="73">
        <v>2000</v>
      </c>
      <c r="D82" s="73"/>
    </row>
    <row r="83" spans="2:4" ht="31.2" x14ac:dyDescent="0.3">
      <c r="B83" s="73" t="s">
        <v>113</v>
      </c>
      <c r="C83" s="73">
        <v>180</v>
      </c>
      <c r="D83" s="73"/>
    </row>
    <row r="84" spans="2:4" ht="31.2" x14ac:dyDescent="0.3">
      <c r="B84" s="73" t="s">
        <v>344</v>
      </c>
      <c r="C84" s="73">
        <v>180</v>
      </c>
      <c r="D84" s="73"/>
    </row>
    <row r="85" spans="2:4" x14ac:dyDescent="0.3">
      <c r="B85" s="73" t="s">
        <v>345</v>
      </c>
      <c r="C85" s="73">
        <v>594</v>
      </c>
      <c r="D85" s="73"/>
    </row>
    <row r="86" spans="2:4" x14ac:dyDescent="0.3">
      <c r="B86" s="71" t="s">
        <v>346</v>
      </c>
      <c r="C86" s="71">
        <f>SUM(C87:C91)</f>
        <v>12013</v>
      </c>
      <c r="D86" s="71"/>
    </row>
    <row r="87" spans="2:4" x14ac:dyDescent="0.3">
      <c r="B87" s="76" t="s">
        <v>347</v>
      </c>
      <c r="C87" s="76">
        <v>513</v>
      </c>
      <c r="D87" s="76"/>
    </row>
    <row r="88" spans="2:4" ht="31.2" x14ac:dyDescent="0.3">
      <c r="B88" s="73" t="s">
        <v>348</v>
      </c>
      <c r="C88" s="73">
        <v>4000</v>
      </c>
      <c r="D88" s="73"/>
    </row>
    <row r="89" spans="2:4" ht="31.2" x14ac:dyDescent="0.3">
      <c r="B89" s="73" t="s">
        <v>349</v>
      </c>
      <c r="C89" s="73">
        <v>1500</v>
      </c>
      <c r="D89" s="73"/>
    </row>
    <row r="90" spans="2:4" ht="31.2" x14ac:dyDescent="0.3">
      <c r="B90" s="73" t="s">
        <v>350</v>
      </c>
      <c r="C90" s="73">
        <v>5000</v>
      </c>
      <c r="D90" s="73"/>
    </row>
    <row r="91" spans="2:4" x14ac:dyDescent="0.3">
      <c r="B91" s="73" t="s">
        <v>351</v>
      </c>
      <c r="C91" s="73">
        <v>1000</v>
      </c>
      <c r="D91" s="73"/>
    </row>
    <row r="92" spans="2:4" x14ac:dyDescent="0.3">
      <c r="B92" s="71" t="s">
        <v>352</v>
      </c>
      <c r="C92" s="71">
        <f>SUM(C93:C100)</f>
        <v>12213</v>
      </c>
      <c r="D92" s="71"/>
    </row>
    <row r="93" spans="2:4" x14ac:dyDescent="0.3">
      <c r="B93" s="76" t="s">
        <v>353</v>
      </c>
      <c r="C93" s="73">
        <v>500</v>
      </c>
      <c r="D93" s="73"/>
    </row>
    <row r="94" spans="2:4" ht="31.2" x14ac:dyDescent="0.3">
      <c r="B94" s="73" t="s">
        <v>354</v>
      </c>
      <c r="C94" s="73">
        <v>3000</v>
      </c>
      <c r="D94" s="73"/>
    </row>
    <row r="95" spans="2:4" x14ac:dyDescent="0.3">
      <c r="B95" s="73" t="s">
        <v>355</v>
      </c>
      <c r="C95" s="73">
        <v>278</v>
      </c>
      <c r="D95" s="73"/>
    </row>
    <row r="96" spans="2:4" ht="31.2" x14ac:dyDescent="0.3">
      <c r="B96" s="30" t="s">
        <v>137</v>
      </c>
      <c r="C96" s="73">
        <v>2000</v>
      </c>
      <c r="D96" s="73"/>
    </row>
    <row r="97" spans="2:4" x14ac:dyDescent="0.3">
      <c r="B97" s="30" t="s">
        <v>140</v>
      </c>
      <c r="C97" s="73">
        <v>1475</v>
      </c>
      <c r="D97" s="73"/>
    </row>
    <row r="98" spans="2:4" x14ac:dyDescent="0.3">
      <c r="B98" s="30" t="s">
        <v>142</v>
      </c>
      <c r="C98" s="73">
        <v>1260</v>
      </c>
      <c r="D98" s="73"/>
    </row>
    <row r="99" spans="2:4" ht="31.2" x14ac:dyDescent="0.3">
      <c r="B99" s="30" t="s">
        <v>356</v>
      </c>
      <c r="C99" s="73">
        <v>1700</v>
      </c>
      <c r="D99" s="73"/>
    </row>
    <row r="100" spans="2:4" ht="31.2" x14ac:dyDescent="0.3">
      <c r="B100" s="73" t="s">
        <v>357</v>
      </c>
      <c r="C100" s="73">
        <v>2000</v>
      </c>
      <c r="D100" s="73"/>
    </row>
    <row r="101" spans="2:4" x14ac:dyDescent="0.3">
      <c r="B101" s="71" t="s">
        <v>358</v>
      </c>
      <c r="C101" s="71">
        <f>SUM(C102:C108)</f>
        <v>10733</v>
      </c>
      <c r="D101" s="71"/>
    </row>
    <row r="102" spans="2:4" x14ac:dyDescent="0.3">
      <c r="B102" s="76" t="s">
        <v>359</v>
      </c>
      <c r="C102" s="73">
        <v>500</v>
      </c>
      <c r="D102" s="73"/>
    </row>
    <row r="103" spans="2:4" ht="31.2" x14ac:dyDescent="0.3">
      <c r="B103" s="73" t="s">
        <v>360</v>
      </c>
      <c r="C103" s="73">
        <v>2000</v>
      </c>
      <c r="D103" s="73"/>
    </row>
    <row r="104" spans="2:4" ht="46.8" x14ac:dyDescent="0.3">
      <c r="B104" s="77" t="s">
        <v>361</v>
      </c>
      <c r="C104" s="73">
        <v>2400</v>
      </c>
      <c r="D104" s="73"/>
    </row>
    <row r="105" spans="2:4" ht="31.2" x14ac:dyDescent="0.3">
      <c r="B105" s="77" t="s">
        <v>362</v>
      </c>
      <c r="C105" s="73">
        <v>3200</v>
      </c>
      <c r="D105" s="73"/>
    </row>
    <row r="106" spans="2:4" ht="46.8" x14ac:dyDescent="0.3">
      <c r="B106" s="78" t="s">
        <v>170</v>
      </c>
      <c r="C106" s="73">
        <v>1500</v>
      </c>
      <c r="D106" s="73"/>
    </row>
    <row r="107" spans="2:4" x14ac:dyDescent="0.3">
      <c r="B107" s="78" t="s">
        <v>171</v>
      </c>
      <c r="C107" s="73">
        <v>550</v>
      </c>
      <c r="D107" s="73"/>
    </row>
    <row r="108" spans="2:4" x14ac:dyDescent="0.3">
      <c r="B108" s="78" t="s">
        <v>172</v>
      </c>
      <c r="C108" s="73">
        <v>583</v>
      </c>
      <c r="D108" s="73"/>
    </row>
    <row r="109" spans="2:4" x14ac:dyDescent="0.3">
      <c r="B109" s="71" t="s">
        <v>363</v>
      </c>
      <c r="C109" s="71">
        <f>SUM(C110:C114)</f>
        <v>10130</v>
      </c>
      <c r="D109" s="71">
        <f>SUM(D110:D114)</f>
        <v>387</v>
      </c>
    </row>
    <row r="110" spans="2:4" x14ac:dyDescent="0.3">
      <c r="B110" s="73" t="s">
        <v>364</v>
      </c>
      <c r="C110" s="73">
        <v>3000</v>
      </c>
      <c r="D110" s="73"/>
    </row>
    <row r="111" spans="2:4" x14ac:dyDescent="0.3">
      <c r="B111" s="73" t="s">
        <v>208</v>
      </c>
      <c r="C111" s="73">
        <v>2500</v>
      </c>
      <c r="D111" s="73"/>
    </row>
    <row r="112" spans="2:4" x14ac:dyDescent="0.3">
      <c r="B112" s="77" t="s">
        <v>205</v>
      </c>
      <c r="C112" s="73">
        <v>2500</v>
      </c>
      <c r="D112" s="73"/>
    </row>
    <row r="113" spans="2:4" ht="31.2" x14ac:dyDescent="0.3">
      <c r="B113" s="77" t="s">
        <v>207</v>
      </c>
      <c r="C113" s="73">
        <v>1600</v>
      </c>
      <c r="D113" s="73"/>
    </row>
    <row r="114" spans="2:4" x14ac:dyDescent="0.3">
      <c r="B114" s="73" t="s">
        <v>365</v>
      </c>
      <c r="C114" s="73">
        <v>530</v>
      </c>
      <c r="D114" s="73">
        <v>387</v>
      </c>
    </row>
    <row r="115" spans="2:4" x14ac:dyDescent="0.3">
      <c r="B115" s="71" t="s">
        <v>366</v>
      </c>
      <c r="C115" s="71">
        <f>SUM(C116:C123)</f>
        <v>11316</v>
      </c>
      <c r="D115" s="71"/>
    </row>
    <row r="116" spans="2:4" ht="31.2" x14ac:dyDescent="0.3">
      <c r="B116" s="73" t="s">
        <v>367</v>
      </c>
      <c r="C116" s="73">
        <v>3200</v>
      </c>
      <c r="D116" s="73"/>
    </row>
    <row r="117" spans="2:4" ht="31.2" x14ac:dyDescent="0.3">
      <c r="B117" s="73" t="s">
        <v>368</v>
      </c>
      <c r="C117" s="73">
        <v>500</v>
      </c>
      <c r="D117" s="73"/>
    </row>
    <row r="118" spans="2:4" x14ac:dyDescent="0.3">
      <c r="B118" s="73" t="s">
        <v>181</v>
      </c>
      <c r="C118" s="73">
        <v>1400</v>
      </c>
      <c r="D118" s="73"/>
    </row>
    <row r="119" spans="2:4" x14ac:dyDescent="0.3">
      <c r="B119" s="79" t="s">
        <v>183</v>
      </c>
      <c r="C119" s="80">
        <v>690</v>
      </c>
      <c r="D119" s="73"/>
    </row>
    <row r="120" spans="2:4" ht="31.2" x14ac:dyDescent="0.3">
      <c r="B120" s="79" t="s">
        <v>184</v>
      </c>
      <c r="C120" s="80">
        <v>556</v>
      </c>
      <c r="D120" s="73"/>
    </row>
    <row r="121" spans="2:4" x14ac:dyDescent="0.3">
      <c r="B121" s="79" t="s">
        <v>185</v>
      </c>
      <c r="C121" s="80">
        <v>870</v>
      </c>
      <c r="D121" s="73"/>
    </row>
    <row r="122" spans="2:4" x14ac:dyDescent="0.3">
      <c r="B122" s="79" t="s">
        <v>186</v>
      </c>
      <c r="C122" s="80">
        <v>1100</v>
      </c>
      <c r="D122" s="73"/>
    </row>
    <row r="123" spans="2:4" ht="31.2" x14ac:dyDescent="0.3">
      <c r="B123" s="81" t="s">
        <v>187</v>
      </c>
      <c r="C123" s="73">
        <v>3000</v>
      </c>
      <c r="D123" s="73"/>
    </row>
    <row r="124" spans="2:4" x14ac:dyDescent="0.3">
      <c r="B124" s="71" t="s">
        <v>369</v>
      </c>
      <c r="C124" s="71">
        <f>SUM(C125:C130)</f>
        <v>11392</v>
      </c>
      <c r="D124" s="71">
        <f>SUM(D125:D130)</f>
        <v>772</v>
      </c>
    </row>
    <row r="125" spans="2:4" x14ac:dyDescent="0.3">
      <c r="B125" s="73" t="s">
        <v>370</v>
      </c>
      <c r="C125" s="73">
        <v>900</v>
      </c>
      <c r="D125" s="73"/>
    </row>
    <row r="126" spans="2:4" ht="31.2" x14ac:dyDescent="0.3">
      <c r="B126" s="73" t="s">
        <v>371</v>
      </c>
      <c r="C126" s="73"/>
      <c r="D126" s="73">
        <v>772</v>
      </c>
    </row>
    <row r="127" spans="2:4" ht="31.2" x14ac:dyDescent="0.3">
      <c r="B127" s="73" t="s">
        <v>154</v>
      </c>
      <c r="C127" s="73">
        <v>242</v>
      </c>
      <c r="D127" s="73"/>
    </row>
    <row r="128" spans="2:4" ht="31.2" x14ac:dyDescent="0.3">
      <c r="B128" s="73" t="s">
        <v>147</v>
      </c>
      <c r="C128" s="73">
        <v>1650</v>
      </c>
      <c r="D128" s="73"/>
    </row>
    <row r="129" spans="2:4" ht="31.2" x14ac:dyDescent="0.3">
      <c r="B129" s="73" t="s">
        <v>148</v>
      </c>
      <c r="C129" s="73">
        <v>4000</v>
      </c>
      <c r="D129" s="73"/>
    </row>
    <row r="130" spans="2:4" x14ac:dyDescent="0.3">
      <c r="B130" s="73" t="s">
        <v>150</v>
      </c>
      <c r="C130" s="73">
        <v>4600</v>
      </c>
      <c r="D130" s="73"/>
    </row>
    <row r="131" spans="2:4" x14ac:dyDescent="0.3">
      <c r="B131" s="71" t="s">
        <v>372</v>
      </c>
      <c r="C131" s="71">
        <f>SUM(C132:C138)</f>
        <v>11158</v>
      </c>
      <c r="D131" s="71">
        <f>SUM(D132:D138)</f>
        <v>13726</v>
      </c>
    </row>
    <row r="132" spans="2:4" x14ac:dyDescent="0.3">
      <c r="B132" s="73" t="s">
        <v>373</v>
      </c>
      <c r="C132" s="73"/>
      <c r="D132" s="73">
        <v>7726</v>
      </c>
    </row>
    <row r="133" spans="2:4" ht="31.2" x14ac:dyDescent="0.3">
      <c r="B133" s="73" t="s">
        <v>374</v>
      </c>
      <c r="C133" s="73"/>
      <c r="D133" s="73">
        <v>6000</v>
      </c>
    </row>
    <row r="134" spans="2:4" x14ac:dyDescent="0.3">
      <c r="B134" s="73" t="s">
        <v>375</v>
      </c>
      <c r="C134" s="73">
        <v>500</v>
      </c>
      <c r="D134" s="73"/>
    </row>
    <row r="135" spans="2:4" ht="31.2" x14ac:dyDescent="0.3">
      <c r="B135" s="73" t="s">
        <v>157</v>
      </c>
      <c r="C135" s="73">
        <v>1600</v>
      </c>
      <c r="D135" s="73"/>
    </row>
    <row r="136" spans="2:4" ht="31.2" x14ac:dyDescent="0.3">
      <c r="B136" s="73" t="s">
        <v>163</v>
      </c>
      <c r="C136" s="73">
        <v>790</v>
      </c>
      <c r="D136" s="73"/>
    </row>
    <row r="137" spans="2:4" ht="31.2" x14ac:dyDescent="0.3">
      <c r="B137" s="73" t="s">
        <v>165</v>
      </c>
      <c r="C137" s="73">
        <v>5000</v>
      </c>
      <c r="D137" s="73"/>
    </row>
    <row r="138" spans="2:4" ht="31.2" x14ac:dyDescent="0.3">
      <c r="B138" s="73" t="s">
        <v>166</v>
      </c>
      <c r="C138" s="73">
        <v>3268</v>
      </c>
      <c r="D138" s="73"/>
    </row>
  </sheetData>
  <mergeCells count="5">
    <mergeCell ref="A4:A5"/>
    <mergeCell ref="C4:C5"/>
    <mergeCell ref="D4:D5"/>
    <mergeCell ref="E4:E5"/>
    <mergeCell ref="A24:B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BIEU TONG HOP</vt:lpstr>
      <vt:lpstr>BIEU RA SOAT THEO VON 17-6</vt:lpstr>
      <vt:lpstr>NTM 2023</vt:lpstr>
      <vt:lpstr>GNBV   2023</vt:lpstr>
      <vt:lpstr>MN 2023</vt:lpstr>
      <vt:lpstr>BIỂU 4 SN GIAM NGHEO 2022</vt:lpstr>
      <vt:lpstr>BIỂU 5 (SN MIỀN NÚI)</vt:lpstr>
      <vt:lpstr>TINH DIEM MIEN NUI</vt:lpstr>
      <vt:lpstr>'BIEU TONG HOP'!Print_Area</vt:lpstr>
      <vt:lpstr>'BIỂU 4 SN GIAM NGHEO 2022'!Print_Area</vt:lpstr>
      <vt:lpstr>'BIỂU 5 (SN MIỀN NÚI)'!Print_Area</vt:lpstr>
      <vt:lpstr>'GNBV   2023'!Print_Area</vt:lpstr>
      <vt:lpstr>'MN 2023'!Print_Area</vt:lpstr>
      <vt:lpstr>'NTM 2023'!Print_Area</vt:lpstr>
      <vt:lpstr>'BIEU RA SOAT THEO VON 17-6'!Print_Titles</vt:lpstr>
      <vt:lpstr>'BIEU TONG HOP'!Print_Titles</vt:lpstr>
      <vt:lpstr>'BIỂU 4 SN GIAM NGHEO 2022'!Print_Titles</vt:lpstr>
      <vt:lpstr>'BIỂU 5 (SN MIỀN NÚI)'!Print_Titles</vt:lpstr>
      <vt:lpstr>'GNBV   2023'!Print_Titles</vt:lpstr>
      <vt:lpstr>'MN 2023'!Print_Titles</vt:lpstr>
      <vt:lpstr>'NTM 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Đại Quang .</dc:creator>
  <cp:lastModifiedBy>Office</cp:lastModifiedBy>
  <cp:lastPrinted>2023-12-01T05:30:23Z</cp:lastPrinted>
  <dcterms:created xsi:type="dcterms:W3CDTF">2022-06-17T02:53:13Z</dcterms:created>
  <dcterms:modified xsi:type="dcterms:W3CDTF">2023-12-01T05:47:23Z</dcterms:modified>
</cp:coreProperties>
</file>